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000" windowHeight="531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<sst xmlns="http://schemas.openxmlformats.org/spreadsheetml/2006/main" count="8125" uniqueCount="2803">
  <si>
    <t>2020年三亚市教育局直属学校公开招聘教师资格初审合格人员名单</t>
  </si>
  <si>
    <t>序号</t>
  </si>
  <si>
    <t>岗位名称</t>
  </si>
  <si>
    <t>姓名</t>
  </si>
  <si>
    <t>身份证号码</t>
  </si>
  <si>
    <t>0101_高中语文教师</t>
  </si>
  <si>
    <t>469****3024</t>
  </si>
  <si>
    <t>460****5826</t>
  </si>
  <si>
    <t>460****5644</t>
  </si>
  <si>
    <t>460****1220</t>
  </si>
  <si>
    <t>460****0820</t>
  </si>
  <si>
    <t>431****082X</t>
  </si>
  <si>
    <t>142****5522</t>
  </si>
  <si>
    <t>330****6023</t>
  </si>
  <si>
    <t>460****4448</t>
  </si>
  <si>
    <t>460****1322</t>
  </si>
  <si>
    <t>450****2921</t>
  </si>
  <si>
    <t>460****1242</t>
  </si>
  <si>
    <t>230****0048</t>
  </si>
  <si>
    <t>460****4442</t>
  </si>
  <si>
    <t>460****272X</t>
  </si>
  <si>
    <t>460****3726</t>
  </si>
  <si>
    <t>231****0424</t>
  </si>
  <si>
    <t>513****4927</t>
  </si>
  <si>
    <t>460****4444</t>
  </si>
  <si>
    <t>460****8337</t>
  </si>
  <si>
    <t>460****2505</t>
  </si>
  <si>
    <t>421****5247</t>
  </si>
  <si>
    <t>460****5126</t>
  </si>
  <si>
    <t>460****6420</t>
  </si>
  <si>
    <t>460****0022</t>
  </si>
  <si>
    <t>460****3421</t>
  </si>
  <si>
    <t>460****0626</t>
  </si>
  <si>
    <t>460****2403</t>
  </si>
  <si>
    <t>460****3362</t>
  </si>
  <si>
    <t>230****0225</t>
  </si>
  <si>
    <t>460****2428</t>
  </si>
  <si>
    <t>460****208X</t>
  </si>
  <si>
    <t>460****0841</t>
  </si>
  <si>
    <t>460****8429</t>
  </si>
  <si>
    <t>220****322X</t>
  </si>
  <si>
    <t>460****4508</t>
  </si>
  <si>
    <t>460****2946</t>
  </si>
  <si>
    <t>230****0205</t>
  </si>
  <si>
    <t>460****4785</t>
  </si>
  <si>
    <t>152****1819</t>
  </si>
  <si>
    <t>460****5724</t>
  </si>
  <si>
    <t>460****2231</t>
  </si>
  <si>
    <t>469****7728</t>
  </si>
  <si>
    <t>522****1248</t>
  </si>
  <si>
    <t>460****1716</t>
  </si>
  <si>
    <t>460****2726</t>
  </si>
  <si>
    <t>460****3026</t>
  </si>
  <si>
    <t>210****2362</t>
  </si>
  <si>
    <t>460****4427</t>
  </si>
  <si>
    <t>460****3911</t>
  </si>
  <si>
    <t>460****3584</t>
  </si>
  <si>
    <t>460****0622</t>
  </si>
  <si>
    <t>430****0022</t>
  </si>
  <si>
    <t>460****2944</t>
  </si>
  <si>
    <t>460****0041</t>
  </si>
  <si>
    <t>460****3889</t>
  </si>
  <si>
    <t>460****5520</t>
  </si>
  <si>
    <t>460****002X</t>
  </si>
  <si>
    <t>410****5524</t>
  </si>
  <si>
    <t>460****6823</t>
  </si>
  <si>
    <t>421****0820</t>
  </si>
  <si>
    <t>460****3048</t>
  </si>
  <si>
    <t>460****3827</t>
  </si>
  <si>
    <t>460****6829</t>
  </si>
  <si>
    <t>469****0866</t>
  </si>
  <si>
    <t>460****3231</t>
  </si>
  <si>
    <t>460****0226</t>
  </si>
  <si>
    <t>460****0044</t>
  </si>
  <si>
    <t>460****0029</t>
  </si>
  <si>
    <t>460****0024</t>
  </si>
  <si>
    <t>460****1925</t>
  </si>
  <si>
    <t>460****162X</t>
  </si>
  <si>
    <t>142****0107</t>
  </si>
  <si>
    <t>460****5228</t>
  </si>
  <si>
    <t>411****3627</t>
  </si>
  <si>
    <t>469****2142</t>
  </si>
  <si>
    <t>460****0023</t>
  </si>
  <si>
    <t>460****6220</t>
  </si>
  <si>
    <t>460****2847</t>
  </si>
  <si>
    <t>460****2468</t>
  </si>
  <si>
    <t>460****302X</t>
  </si>
  <si>
    <t>460****5762</t>
  </si>
  <si>
    <t>370****6117</t>
  </si>
  <si>
    <t>460****3223</t>
  </si>
  <si>
    <t>460****1221</t>
  </si>
  <si>
    <t>460****2929</t>
  </si>
  <si>
    <t>460****0428</t>
  </si>
  <si>
    <t>210****1512</t>
  </si>
  <si>
    <t>460****1541</t>
  </si>
  <si>
    <t>460****322X</t>
  </si>
  <si>
    <t>460****2522</t>
  </si>
  <si>
    <t>220****0025</t>
  </si>
  <si>
    <t>460****3045</t>
  </si>
  <si>
    <t>460****0028</t>
  </si>
  <si>
    <t>410****7527</t>
  </si>
  <si>
    <t>432****1324</t>
  </si>
  <si>
    <t>460****3308</t>
  </si>
  <si>
    <t>230****6414</t>
  </si>
  <si>
    <t>460****2718</t>
  </si>
  <si>
    <t>420****001X</t>
  </si>
  <si>
    <t>460****4360</t>
  </si>
  <si>
    <t>460****0027</t>
  </si>
  <si>
    <t>330****0416</t>
  </si>
  <si>
    <t>460****4966</t>
  </si>
  <si>
    <t>469****0448</t>
  </si>
  <si>
    <t>460****7223</t>
  </si>
  <si>
    <t>460****0324</t>
  </si>
  <si>
    <t>460****444X</t>
  </si>
  <si>
    <t>469****5380</t>
  </si>
  <si>
    <t>433****2923</t>
  </si>
  <si>
    <t>152****0043</t>
  </si>
  <si>
    <t>460****2662</t>
  </si>
  <si>
    <t>460****0825</t>
  </si>
  <si>
    <t>231****3720</t>
  </si>
  <si>
    <t>0102_高中数学教师</t>
  </si>
  <si>
    <t>460****5342</t>
  </si>
  <si>
    <t>460****0942</t>
  </si>
  <si>
    <t>460****5222</t>
  </si>
  <si>
    <t>230****0845</t>
  </si>
  <si>
    <t>460****2123</t>
  </si>
  <si>
    <t>460****0014</t>
  </si>
  <si>
    <t>469****3224</t>
  </si>
  <si>
    <t>460****4466</t>
  </si>
  <si>
    <t>460****4716</t>
  </si>
  <si>
    <t>362****5928</t>
  </si>
  <si>
    <t>430****0528</t>
  </si>
  <si>
    <t>460****2720</t>
  </si>
  <si>
    <t>460****0211</t>
  </si>
  <si>
    <t>140****1613</t>
  </si>
  <si>
    <t>460****0916</t>
  </si>
  <si>
    <t>150****2741</t>
  </si>
  <si>
    <t>460****4482</t>
  </si>
  <si>
    <t>460****0928</t>
  </si>
  <si>
    <t>460****4805</t>
  </si>
  <si>
    <t>460****4423</t>
  </si>
  <si>
    <t>460****5529</t>
  </si>
  <si>
    <t>460****0610</t>
  </si>
  <si>
    <t>460****3224</t>
  </si>
  <si>
    <t>460****6630</t>
  </si>
  <si>
    <t>411****5924</t>
  </si>
  <si>
    <t>460****3319</t>
  </si>
  <si>
    <t>610****0545</t>
  </si>
  <si>
    <t>469****0027</t>
  </si>
  <si>
    <t>431****6911</t>
  </si>
  <si>
    <t>469****4360</t>
  </si>
  <si>
    <t>222****0024</t>
  </si>
  <si>
    <t>460****4503</t>
  </si>
  <si>
    <t>469****3227</t>
  </si>
  <si>
    <t>511****4284</t>
  </si>
  <si>
    <t>460****0021</t>
  </si>
  <si>
    <t>412****7049</t>
  </si>
  <si>
    <t>460****1643</t>
  </si>
  <si>
    <t>140****2941</t>
  </si>
  <si>
    <t>460****1199</t>
  </si>
  <si>
    <t>232****1745</t>
  </si>
  <si>
    <t>460****4367</t>
  </si>
  <si>
    <t>460****6640</t>
  </si>
  <si>
    <t>360****4516</t>
  </si>
  <si>
    <t>460****0720</t>
  </si>
  <si>
    <t>460****4219</t>
  </si>
  <si>
    <t>460****3020</t>
  </si>
  <si>
    <t>460****3422</t>
  </si>
  <si>
    <t>460****0907</t>
  </si>
  <si>
    <t>460****7226</t>
  </si>
  <si>
    <t>360****3625</t>
  </si>
  <si>
    <t>460****1625</t>
  </si>
  <si>
    <t>460****3626</t>
  </si>
  <si>
    <t>152****0540</t>
  </si>
  <si>
    <t>460****5221</t>
  </si>
  <si>
    <t>460****3024</t>
  </si>
  <si>
    <t>460****3227</t>
  </si>
  <si>
    <t>460****8721</t>
  </si>
  <si>
    <t>230****0829</t>
  </si>
  <si>
    <t>513****3369</t>
  </si>
  <si>
    <t>211****0136</t>
  </si>
  <si>
    <t>460****0448</t>
  </si>
  <si>
    <t>220****3142</t>
  </si>
  <si>
    <t>460****3439</t>
  </si>
  <si>
    <t>230****3614</t>
  </si>
  <si>
    <t>0103_高中英语教师</t>
  </si>
  <si>
    <t>230****7328</t>
  </si>
  <si>
    <t>130****092X</t>
  </si>
  <si>
    <t>230****3327</t>
  </si>
  <si>
    <t>232****0562</t>
  </si>
  <si>
    <t>460****0982</t>
  </si>
  <si>
    <t>420****3822</t>
  </si>
  <si>
    <t>232****0027</t>
  </si>
  <si>
    <t>370****362X</t>
  </si>
  <si>
    <t>460****5363</t>
  </si>
  <si>
    <t>210****5721</t>
  </si>
  <si>
    <t>460****001X</t>
  </si>
  <si>
    <t>469****0020</t>
  </si>
  <si>
    <t>422****0813</t>
  </si>
  <si>
    <t>460****2915</t>
  </si>
  <si>
    <t>140****5626</t>
  </si>
  <si>
    <t>460****0307</t>
  </si>
  <si>
    <t>411****0322</t>
  </si>
  <si>
    <t>460****7623</t>
  </si>
  <si>
    <t>230****3526</t>
  </si>
  <si>
    <t>460****2024</t>
  </si>
  <si>
    <t>513****6423</t>
  </si>
  <si>
    <t>430****9628</t>
  </si>
  <si>
    <t>469****0023</t>
  </si>
  <si>
    <t>460****4020</t>
  </si>
  <si>
    <t>210****1520</t>
  </si>
  <si>
    <t>460****1520</t>
  </si>
  <si>
    <t>460****028X</t>
  </si>
  <si>
    <t>460****2343</t>
  </si>
  <si>
    <t>450****0425</t>
  </si>
  <si>
    <t>460****0921</t>
  </si>
  <si>
    <t>460****2044</t>
  </si>
  <si>
    <t>430****8127</t>
  </si>
  <si>
    <t>421****0063</t>
  </si>
  <si>
    <t>431****2621</t>
  </si>
  <si>
    <t>230****1022</t>
  </si>
  <si>
    <t>460****4844</t>
  </si>
  <si>
    <t>460****4840</t>
  </si>
  <si>
    <t>460****4726</t>
  </si>
  <si>
    <t>430****9244</t>
  </si>
  <si>
    <t>460****6189</t>
  </si>
  <si>
    <t>460****2304</t>
  </si>
  <si>
    <t>460****6425</t>
  </si>
  <si>
    <t>460****2821</t>
  </si>
  <si>
    <t>460****4848</t>
  </si>
  <si>
    <t>211****1309</t>
  </si>
  <si>
    <t>230****0222</t>
  </si>
  <si>
    <t>211****502X</t>
  </si>
  <si>
    <t>460****0328</t>
  </si>
  <si>
    <t>460****0823</t>
  </si>
  <si>
    <t>421****4026</t>
  </si>
  <si>
    <t>460****3728</t>
  </si>
  <si>
    <t>511****0049</t>
  </si>
  <si>
    <t>460****1827</t>
  </si>
  <si>
    <t>460****5225</t>
  </si>
  <si>
    <t>230****0441</t>
  </si>
  <si>
    <t>362****0065</t>
  </si>
  <si>
    <t>230****0126</t>
  </si>
  <si>
    <t>220****6925</t>
  </si>
  <si>
    <t>460****336X</t>
  </si>
  <si>
    <t>220****4226</t>
  </si>
  <si>
    <t>421****4564</t>
  </si>
  <si>
    <t>230****0026</t>
  </si>
  <si>
    <t>460****2023</t>
  </si>
  <si>
    <t>140****5660</t>
  </si>
  <si>
    <t>460****5640</t>
  </si>
  <si>
    <t>232****0629</t>
  </si>
  <si>
    <t>230****1627</t>
  </si>
  <si>
    <t>350****2029</t>
  </si>
  <si>
    <t>141****0126</t>
  </si>
  <si>
    <t>370****0020</t>
  </si>
  <si>
    <t>460****2820</t>
  </si>
  <si>
    <t>460****1547</t>
  </si>
  <si>
    <t>469****0047</t>
  </si>
  <si>
    <t>469****0026</t>
  </si>
  <si>
    <t>230****3326</t>
  </si>
  <si>
    <t>622****0014</t>
  </si>
  <si>
    <t>452****0065</t>
  </si>
  <si>
    <t>441****2035</t>
  </si>
  <si>
    <t>0104_高中政治教师</t>
  </si>
  <si>
    <t>460****3902</t>
  </si>
  <si>
    <t>460****3846</t>
  </si>
  <si>
    <t>460****4467</t>
  </si>
  <si>
    <t>460****2513</t>
  </si>
  <si>
    <t>460****3247</t>
  </si>
  <si>
    <t>460****0012</t>
  </si>
  <si>
    <t>460****3287</t>
  </si>
  <si>
    <t>460****4224</t>
  </si>
  <si>
    <t>460****6206</t>
  </si>
  <si>
    <t>469****5425</t>
  </si>
  <si>
    <t>460****4220</t>
  </si>
  <si>
    <t>232****0785</t>
  </si>
  <si>
    <t>460****3161</t>
  </si>
  <si>
    <t>460****8111</t>
  </si>
  <si>
    <t>460****6822</t>
  </si>
  <si>
    <t>460****1228</t>
  </si>
  <si>
    <t>460****4088</t>
  </si>
  <si>
    <t>460****3029</t>
  </si>
  <si>
    <t>460****0847</t>
  </si>
  <si>
    <t>460****4245</t>
  </si>
  <si>
    <t>441****1008</t>
  </si>
  <si>
    <t>460****5760</t>
  </si>
  <si>
    <t>460****0020</t>
  </si>
  <si>
    <t>460****0026</t>
  </si>
  <si>
    <t>460****2345</t>
  </si>
  <si>
    <t>411****0668</t>
  </si>
  <si>
    <t>460****188X</t>
  </si>
  <si>
    <t>469****7252</t>
  </si>
  <si>
    <t>460****2925</t>
  </si>
  <si>
    <t>460****3424</t>
  </si>
  <si>
    <t>469****2920</t>
  </si>
  <si>
    <t>460****496X</t>
  </si>
  <si>
    <t>460****413X</t>
  </si>
  <si>
    <t>460****1029</t>
  </si>
  <si>
    <t>460****390X</t>
  </si>
  <si>
    <t>460****1203</t>
  </si>
  <si>
    <t>460****0946</t>
  </si>
  <si>
    <t>460****4446</t>
  </si>
  <si>
    <t>522****0027</t>
  </si>
  <si>
    <t>460****4709</t>
  </si>
  <si>
    <t>452****4264</t>
  </si>
  <si>
    <t>460****0047</t>
  </si>
  <si>
    <t>460****0043</t>
  </si>
  <si>
    <t>460****3387</t>
  </si>
  <si>
    <t>460****4862</t>
  </si>
  <si>
    <t>231****0626</t>
  </si>
  <si>
    <t>460****7227</t>
  </si>
  <si>
    <t>460****1206</t>
  </si>
  <si>
    <t>460****3404</t>
  </si>
  <si>
    <t>460****6826</t>
  </si>
  <si>
    <t>460****624X</t>
  </si>
  <si>
    <t>640****0098</t>
  </si>
  <si>
    <t>460****6865</t>
  </si>
  <si>
    <t>460****6224</t>
  </si>
  <si>
    <t>460****6627</t>
  </si>
  <si>
    <t>460****4629</t>
  </si>
  <si>
    <t>460****1660</t>
  </si>
  <si>
    <t>460****1849</t>
  </si>
  <si>
    <t>460****3843</t>
  </si>
  <si>
    <t>460****4965</t>
  </si>
  <si>
    <t>460****446X</t>
  </si>
  <si>
    <t>460****3361</t>
  </si>
  <si>
    <t>460****6282</t>
  </si>
  <si>
    <t>460****3246</t>
  </si>
  <si>
    <t>142****1520</t>
  </si>
  <si>
    <t>522****2100</t>
  </si>
  <si>
    <t>469****4728</t>
  </si>
  <si>
    <t>460****0025</t>
  </si>
  <si>
    <t>460****4621</t>
  </si>
  <si>
    <t>460****5429</t>
  </si>
  <si>
    <t>460****3429</t>
  </si>
  <si>
    <t>460****4700</t>
  </si>
  <si>
    <t>460****6427</t>
  </si>
  <si>
    <t>460****4702</t>
  </si>
  <si>
    <t>460****3612</t>
  </si>
  <si>
    <t>460****5340</t>
  </si>
  <si>
    <t>360****1928</t>
  </si>
  <si>
    <t>460****4425</t>
  </si>
  <si>
    <t>460****2028</t>
  </si>
  <si>
    <t>460****5980</t>
  </si>
  <si>
    <t>460****1822</t>
  </si>
  <si>
    <t>469****2223</t>
  </si>
  <si>
    <t>452****2249</t>
  </si>
  <si>
    <t>460****4474</t>
  </si>
  <si>
    <t>460****1440</t>
  </si>
  <si>
    <t>460****3840</t>
  </si>
  <si>
    <t>460****2985</t>
  </si>
  <si>
    <t>460****0848</t>
  </si>
  <si>
    <t>469****5228</t>
  </si>
  <si>
    <t>220****592X</t>
  </si>
  <si>
    <t>460****5434</t>
  </si>
  <si>
    <t>460****422X</t>
  </si>
  <si>
    <t>460****0941</t>
  </si>
  <si>
    <t>460****1848</t>
  </si>
  <si>
    <t>460****2221</t>
  </si>
  <si>
    <t>460****0429</t>
  </si>
  <si>
    <t>460****5722</t>
  </si>
  <si>
    <t>460****4660</t>
  </si>
  <si>
    <t>460****5765</t>
  </si>
  <si>
    <t>460****328X</t>
  </si>
  <si>
    <t>460****0327</t>
  </si>
  <si>
    <t>460****8121</t>
  </si>
  <si>
    <t>460****4445</t>
  </si>
  <si>
    <t>469****1783</t>
  </si>
  <si>
    <t>460****6821</t>
  </si>
  <si>
    <t>460****4783</t>
  </si>
  <si>
    <t>460****6029</t>
  </si>
  <si>
    <t>460****2844</t>
  </si>
  <si>
    <t>469****6620</t>
  </si>
  <si>
    <t>460****4824</t>
  </si>
  <si>
    <t>460****7625</t>
  </si>
  <si>
    <t>460****3829</t>
  </si>
  <si>
    <t>460****0620</t>
  </si>
  <si>
    <t>460****4247</t>
  </si>
  <si>
    <t>460****3520</t>
  </si>
  <si>
    <t>460****3582</t>
  </si>
  <si>
    <t>460****4460</t>
  </si>
  <si>
    <t>460****7829</t>
  </si>
  <si>
    <t>460****7640</t>
  </si>
  <si>
    <t>460****5827</t>
  </si>
  <si>
    <t>460****2740</t>
  </si>
  <si>
    <t>360****0327</t>
  </si>
  <si>
    <t>460****152X</t>
  </si>
  <si>
    <t>460****4028</t>
  </si>
  <si>
    <t>460****534X</t>
  </si>
  <si>
    <t>460****5623</t>
  </si>
  <si>
    <t>460****4066</t>
  </si>
  <si>
    <t>460****0824</t>
  </si>
  <si>
    <t>460****7229</t>
  </si>
  <si>
    <t>460****4529</t>
  </si>
  <si>
    <t>460****2222</t>
  </si>
  <si>
    <t>460****4849</t>
  </si>
  <si>
    <t>460****1525</t>
  </si>
  <si>
    <t>460****6582</t>
  </si>
  <si>
    <t>460****3587</t>
  </si>
  <si>
    <t>460****1829</t>
  </si>
  <si>
    <t>469****2224</t>
  </si>
  <si>
    <t>460****0422</t>
  </si>
  <si>
    <t>469****5027</t>
  </si>
  <si>
    <t>460****3220</t>
  </si>
  <si>
    <t>460****4045</t>
  </si>
  <si>
    <t>460****317X</t>
  </si>
  <si>
    <t>460****4969</t>
  </si>
  <si>
    <t>460****7225</t>
  </si>
  <si>
    <t>460****5766</t>
  </si>
  <si>
    <t>220****0548</t>
  </si>
  <si>
    <t>460****3267</t>
  </si>
  <si>
    <t>460****1020</t>
  </si>
  <si>
    <t>460****0446</t>
  </si>
  <si>
    <t>460****1549</t>
  </si>
  <si>
    <t>460****4463</t>
  </si>
  <si>
    <t>469****6128</t>
  </si>
  <si>
    <t>460****7294</t>
  </si>
  <si>
    <t>460****6160</t>
  </si>
  <si>
    <t>220****6312</t>
  </si>
  <si>
    <t>460****6828</t>
  </si>
  <si>
    <t>460****7620</t>
  </si>
  <si>
    <t>460****4826</t>
  </si>
  <si>
    <t>460****3069</t>
  </si>
  <si>
    <t>460****3360</t>
  </si>
  <si>
    <t>440****5740</t>
  </si>
  <si>
    <t>460****8827</t>
  </si>
  <si>
    <t>460****3820</t>
  </si>
  <si>
    <t>460****2329</t>
  </si>
  <si>
    <t>460****7521</t>
  </si>
  <si>
    <t>460****2867</t>
  </si>
  <si>
    <t>460****0845</t>
  </si>
  <si>
    <t>460****0483</t>
  </si>
  <si>
    <t>460****8129</t>
  </si>
  <si>
    <t>370****5221</t>
  </si>
  <si>
    <t>460****1628</t>
  </si>
  <si>
    <t>460****2943</t>
  </si>
  <si>
    <t>460****2269</t>
  </si>
  <si>
    <t>460****3229</t>
  </si>
  <si>
    <t>421****0168</t>
  </si>
  <si>
    <t>460****2046</t>
  </si>
  <si>
    <t>460****3594</t>
  </si>
  <si>
    <t>460****6047</t>
  </si>
  <si>
    <t>230****4422</t>
  </si>
  <si>
    <t>460****8728</t>
  </si>
  <si>
    <t>460****7166</t>
  </si>
  <si>
    <t>460****2641</t>
  </si>
  <si>
    <t>460****0220</t>
  </si>
  <si>
    <t>0105_高中历史教师</t>
  </si>
  <si>
    <t>460****1226</t>
  </si>
  <si>
    <t>622****3085</t>
  </si>
  <si>
    <t>431****1725</t>
  </si>
  <si>
    <t>460****0038</t>
  </si>
  <si>
    <t>460****0239</t>
  </si>
  <si>
    <t>460****2922</t>
  </si>
  <si>
    <t>460****2022</t>
  </si>
  <si>
    <t>460****2328</t>
  </si>
  <si>
    <t>142****0346</t>
  </si>
  <si>
    <t>460****5215</t>
  </si>
  <si>
    <t>460****0015</t>
  </si>
  <si>
    <t>460****6209</t>
  </si>
  <si>
    <t>460****8343</t>
  </si>
  <si>
    <t>460****2621</t>
  </si>
  <si>
    <t>460****2724</t>
  </si>
  <si>
    <t>460****3877</t>
  </si>
  <si>
    <t>460****0323</t>
  </si>
  <si>
    <t>460****4042</t>
  </si>
  <si>
    <t>460****2296</t>
  </si>
  <si>
    <t>612****1724</t>
  </si>
  <si>
    <t>460****5611</t>
  </si>
  <si>
    <t>460****0285</t>
  </si>
  <si>
    <t>460****3822</t>
  </si>
  <si>
    <t>460****4542</t>
  </si>
  <si>
    <t>460****5015</t>
  </si>
  <si>
    <t>460****0401</t>
  </si>
  <si>
    <t>460****2686</t>
  </si>
  <si>
    <t>460****003X</t>
  </si>
  <si>
    <t>460****4667</t>
  </si>
  <si>
    <t>220****1428</t>
  </si>
  <si>
    <t>460****4435</t>
  </si>
  <si>
    <t>220****0029</t>
  </si>
  <si>
    <t>460****0440</t>
  </si>
  <si>
    <t>460****6326</t>
  </si>
  <si>
    <t>460****2467</t>
  </si>
  <si>
    <t>460****4449</t>
  </si>
  <si>
    <t>522****0683</t>
  </si>
  <si>
    <t>460****4249</t>
  </si>
  <si>
    <t>460****1664</t>
  </si>
  <si>
    <t>460****4722</t>
  </si>
  <si>
    <t>460****7167</t>
  </si>
  <si>
    <t>460****7622</t>
  </si>
  <si>
    <t>460****2864</t>
  </si>
  <si>
    <t>460****6223</t>
  </si>
  <si>
    <t>460****2309</t>
  </si>
  <si>
    <t>460****0888</t>
  </si>
  <si>
    <t>460****3226</t>
  </si>
  <si>
    <t>460****2120</t>
  </si>
  <si>
    <t>460****1329</t>
  </si>
  <si>
    <t>460****0011</t>
  </si>
  <si>
    <t>460****5945</t>
  </si>
  <si>
    <t>230****0687</t>
  </si>
  <si>
    <t>460****1023</t>
  </si>
  <si>
    <t>460****4043</t>
  </si>
  <si>
    <t>460****453X</t>
  </si>
  <si>
    <t>460****4424</t>
  </si>
  <si>
    <t>460****4704</t>
  </si>
  <si>
    <t>460****0040</t>
  </si>
  <si>
    <t>450****3527</t>
  </si>
  <si>
    <t>460****5627</t>
  </si>
  <si>
    <t>460****0431</t>
  </si>
  <si>
    <t>460****402X</t>
  </si>
  <si>
    <t>460****7638</t>
  </si>
  <si>
    <t>460****296X</t>
  </si>
  <si>
    <t>460****2305</t>
  </si>
  <si>
    <t>460****4925</t>
  </si>
  <si>
    <t>460****2626</t>
  </si>
  <si>
    <t>460****5725</t>
  </si>
  <si>
    <t>460****1842</t>
  </si>
  <si>
    <t>460****0529</t>
  </si>
  <si>
    <t>460****5821</t>
  </si>
  <si>
    <t>460****4729</t>
  </si>
  <si>
    <t>460****1027</t>
  </si>
  <si>
    <t>460****093X</t>
  </si>
  <si>
    <t>460****0625</t>
  </si>
  <si>
    <t>460****7429</t>
  </si>
  <si>
    <t>230****3914</t>
  </si>
  <si>
    <t>150****4263</t>
  </si>
  <si>
    <t>460****3823</t>
  </si>
  <si>
    <t>460****3880</t>
  </si>
  <si>
    <t>460****3160</t>
  </si>
  <si>
    <t>460****2947</t>
  </si>
  <si>
    <t>460****5727</t>
  </si>
  <si>
    <t>460****5613</t>
  </si>
  <si>
    <t>230****1324</t>
  </si>
  <si>
    <t>460****0045</t>
  </si>
  <si>
    <t>460****2127</t>
  </si>
  <si>
    <t>469****2725</t>
  </si>
  <si>
    <t>460****3868</t>
  </si>
  <si>
    <t>460****5714</t>
  </si>
  <si>
    <t>460****3947</t>
  </si>
  <si>
    <t>460****3344</t>
  </si>
  <si>
    <t>460****4860</t>
  </si>
  <si>
    <t>460****0764</t>
  </si>
  <si>
    <t>320****7346</t>
  </si>
  <si>
    <t>460****6020</t>
  </si>
  <si>
    <t>0106_高中地理教师</t>
  </si>
  <si>
    <t>460****1644</t>
  </si>
  <si>
    <t>460****056X</t>
  </si>
  <si>
    <t>460****2306</t>
  </si>
  <si>
    <t>460****318X</t>
  </si>
  <si>
    <t>420****0529</t>
  </si>
  <si>
    <t>460****4500</t>
  </si>
  <si>
    <t>460****512X</t>
  </si>
  <si>
    <t>460****6024</t>
  </si>
  <si>
    <t>460****4428</t>
  </si>
  <si>
    <t>460****3767</t>
  </si>
  <si>
    <t>460****1641</t>
  </si>
  <si>
    <t>460****6418</t>
  </si>
  <si>
    <t>610****0227</t>
  </si>
  <si>
    <t>460****3249</t>
  </si>
  <si>
    <t>460****2729</t>
  </si>
  <si>
    <t>460****0325</t>
  </si>
  <si>
    <t>460****5367</t>
  </si>
  <si>
    <t>460****4820</t>
  </si>
  <si>
    <t>460****7672</t>
  </si>
  <si>
    <t>460****1668</t>
  </si>
  <si>
    <t>460****3281</t>
  </si>
  <si>
    <t>460****5626</t>
  </si>
  <si>
    <t>460****0987</t>
  </si>
  <si>
    <t>460****3824</t>
  </si>
  <si>
    <t>460****164X</t>
  </si>
  <si>
    <t>469****496X</t>
  </si>
  <si>
    <t>460****2429</t>
  </si>
  <si>
    <t>460****1662</t>
  </si>
  <si>
    <t>460****0716</t>
  </si>
  <si>
    <t>460****2746</t>
  </si>
  <si>
    <t>460****764X</t>
  </si>
  <si>
    <t>460****6628</t>
  </si>
  <si>
    <t>411****5324</t>
  </si>
  <si>
    <t>460****7222</t>
  </si>
  <si>
    <t>460****092X</t>
  </si>
  <si>
    <t>469****718X</t>
  </si>
  <si>
    <t>460****1624</t>
  </si>
  <si>
    <t>460****1429</t>
  </si>
  <si>
    <t>460****522X</t>
  </si>
  <si>
    <t>460****2085</t>
  </si>
  <si>
    <t>460****2727</t>
  </si>
  <si>
    <t>410****2859</t>
  </si>
  <si>
    <t>460****4369</t>
  </si>
  <si>
    <t>460****3100</t>
  </si>
  <si>
    <t>460****3570</t>
  </si>
  <si>
    <t>460****5137</t>
  </si>
  <si>
    <t>130****0046</t>
  </si>
  <si>
    <t>460****226X</t>
  </si>
  <si>
    <t>460****4699</t>
  </si>
  <si>
    <t>460****4964</t>
  </si>
  <si>
    <t>460****578X</t>
  </si>
  <si>
    <t>460****2322</t>
  </si>
  <si>
    <t>460****3221</t>
  </si>
  <si>
    <t>460****2622</t>
  </si>
  <si>
    <t>445****036X</t>
  </si>
  <si>
    <t>460****0628</t>
  </si>
  <si>
    <t>460****3442</t>
  </si>
  <si>
    <t>460****4408</t>
  </si>
  <si>
    <t>460****3225</t>
  </si>
  <si>
    <t>460****030X</t>
  </si>
  <si>
    <t>230****0024</t>
  </si>
  <si>
    <t>460****4527</t>
  </si>
  <si>
    <t>460****4011</t>
  </si>
  <si>
    <t>452****1822</t>
  </si>
  <si>
    <t>469****6163</t>
  </si>
  <si>
    <t>460****2725</t>
  </si>
  <si>
    <t>460****5237</t>
  </si>
  <si>
    <t>460****1621</t>
  </si>
  <si>
    <t>460****5069</t>
  </si>
  <si>
    <t>460****4528</t>
  </si>
  <si>
    <t>460****4441</t>
  </si>
  <si>
    <t>460****3620</t>
  </si>
  <si>
    <t>460****0647</t>
  </si>
  <si>
    <t>469****4962</t>
  </si>
  <si>
    <t>460****2321</t>
  </si>
  <si>
    <t>460****2011</t>
  </si>
  <si>
    <t>460****5385</t>
  </si>
  <si>
    <t>460****0039</t>
  </si>
  <si>
    <t>460****2423</t>
  </si>
  <si>
    <t>460****5125</t>
  </si>
  <si>
    <t>460****3245</t>
  </si>
  <si>
    <t>460****082X</t>
  </si>
  <si>
    <t>460****4504</t>
  </si>
  <si>
    <t>460****2210</t>
  </si>
  <si>
    <t>460****7241</t>
  </si>
  <si>
    <t>460****7233</t>
  </si>
  <si>
    <t>469****4480</t>
  </si>
  <si>
    <t>460****4541</t>
  </si>
  <si>
    <t>460****0642</t>
  </si>
  <si>
    <t>460****722X</t>
  </si>
  <si>
    <t>460****468X</t>
  </si>
  <si>
    <t>460****1240</t>
  </si>
  <si>
    <t>460****7827</t>
  </si>
  <si>
    <t>460****5420</t>
  </si>
  <si>
    <t>460****4708</t>
  </si>
  <si>
    <t>460****0426</t>
  </si>
  <si>
    <t>460****3243</t>
  </si>
  <si>
    <t>460****0740</t>
  </si>
  <si>
    <t>460****4962</t>
  </si>
  <si>
    <t>460****2524</t>
  </si>
  <si>
    <t>460****7624</t>
  </si>
  <si>
    <t>520****512X</t>
  </si>
  <si>
    <t>0107_高中物理教师</t>
  </si>
  <si>
    <t>152****6978</t>
  </si>
  <si>
    <t>230****0018</t>
  </si>
  <si>
    <t>130****3318</t>
  </si>
  <si>
    <t>510****3011</t>
  </si>
  <si>
    <t>150****061X</t>
  </si>
  <si>
    <t>460****3317</t>
  </si>
  <si>
    <t>460****5121</t>
  </si>
  <si>
    <t>460****0415</t>
  </si>
  <si>
    <t>460****4422</t>
  </si>
  <si>
    <t>460****0046</t>
  </si>
  <si>
    <t>460****1825</t>
  </si>
  <si>
    <t>469****6428</t>
  </si>
  <si>
    <t>460****2619</t>
  </si>
  <si>
    <t>460****0018</t>
  </si>
  <si>
    <t>460****4623</t>
  </si>
  <si>
    <t>370****0046</t>
  </si>
  <si>
    <t>460****1651</t>
  </si>
  <si>
    <t>460****5241</t>
  </si>
  <si>
    <t>460****725X</t>
  </si>
  <si>
    <t>460****182X</t>
  </si>
  <si>
    <t>469****2229</t>
  </si>
  <si>
    <t>430****4517</t>
  </si>
  <si>
    <t>460****332X</t>
  </si>
  <si>
    <t>460****4485</t>
  </si>
  <si>
    <t>460****4968</t>
  </si>
  <si>
    <t>460****6579</t>
  </si>
  <si>
    <t>460****5616</t>
  </si>
  <si>
    <t>460****6066</t>
  </si>
  <si>
    <t>460****3211</t>
  </si>
  <si>
    <t>460****8749</t>
  </si>
  <si>
    <t>232****0635</t>
  </si>
  <si>
    <t>150****2863</t>
  </si>
  <si>
    <t>460****273X</t>
  </si>
  <si>
    <t>230****4921</t>
  </si>
  <si>
    <t>460****4823</t>
  </si>
  <si>
    <t>460****7633</t>
  </si>
  <si>
    <t>460****5554</t>
  </si>
  <si>
    <t>460****486X</t>
  </si>
  <si>
    <t>460****0940</t>
  </si>
  <si>
    <t>450****5641</t>
  </si>
  <si>
    <t>460****4902</t>
  </si>
  <si>
    <t>140****0527</t>
  </si>
  <si>
    <t>460****4821</t>
  </si>
  <si>
    <t>460****6423</t>
  </si>
  <si>
    <t>460****4839</t>
  </si>
  <si>
    <t>232****6869</t>
  </si>
  <si>
    <t>460****0465</t>
  </si>
  <si>
    <t>460****5245</t>
  </si>
  <si>
    <t>460****4696</t>
  </si>
  <si>
    <t>460****2021</t>
  </si>
  <si>
    <t>460****4658</t>
  </si>
  <si>
    <t>460****2311</t>
  </si>
  <si>
    <t>460****6612</t>
  </si>
  <si>
    <t>460****0515</t>
  </si>
  <si>
    <t>460****448X</t>
  </si>
  <si>
    <t>460****3586</t>
  </si>
  <si>
    <t>220****0023</t>
  </si>
  <si>
    <t>150****1626</t>
  </si>
  <si>
    <t>522****171X</t>
  </si>
  <si>
    <t>469****5621</t>
  </si>
  <si>
    <t>460****2981</t>
  </si>
  <si>
    <t>460****4887</t>
  </si>
  <si>
    <t>460****7689</t>
  </si>
  <si>
    <t>460****0528</t>
  </si>
  <si>
    <t>460****5820</t>
  </si>
  <si>
    <t>460****2612</t>
  </si>
  <si>
    <t>460****8022</t>
  </si>
  <si>
    <t>460****0425</t>
  </si>
  <si>
    <t>460****4650</t>
  </si>
  <si>
    <t>460****0827</t>
  </si>
  <si>
    <t>230****0028</t>
  </si>
  <si>
    <t>460****5622</t>
  </si>
  <si>
    <t>460****4683</t>
  </si>
  <si>
    <t>510****3512</t>
  </si>
  <si>
    <t>460****3240</t>
  </si>
  <si>
    <t>460****2026</t>
  </si>
  <si>
    <t>460****3228</t>
  </si>
  <si>
    <t>220****0017</t>
  </si>
  <si>
    <t>460****4431</t>
  </si>
  <si>
    <t>460****5962</t>
  </si>
  <si>
    <t>460****7483</t>
  </si>
  <si>
    <t>460****482X</t>
  </si>
  <si>
    <t>460****1422</t>
  </si>
  <si>
    <t>460****8340</t>
  </si>
  <si>
    <t>469****5642</t>
  </si>
  <si>
    <t>440****0725</t>
  </si>
  <si>
    <t>210****6728</t>
  </si>
  <si>
    <t>0108_高中化学教师</t>
  </si>
  <si>
    <t>370****5321</t>
  </si>
  <si>
    <t>460****166X</t>
  </si>
  <si>
    <t>232****9023</t>
  </si>
  <si>
    <t>232****6629</t>
  </si>
  <si>
    <t>510****7189</t>
  </si>
  <si>
    <t>469****5782</t>
  </si>
  <si>
    <t>460****524X</t>
  </si>
  <si>
    <t>460****4120</t>
  </si>
  <si>
    <t>460****0640</t>
  </si>
  <si>
    <t>370****5047</t>
  </si>
  <si>
    <t>511****4542</t>
  </si>
  <si>
    <t>460****4033</t>
  </si>
  <si>
    <t>460****7666</t>
  </si>
  <si>
    <t>460****1346</t>
  </si>
  <si>
    <t>460****5082</t>
  </si>
  <si>
    <t>460****762X</t>
  </si>
  <si>
    <t>350****1516</t>
  </si>
  <si>
    <t>460****7663</t>
  </si>
  <si>
    <t>460****7245</t>
  </si>
  <si>
    <t>460****3747</t>
  </si>
  <si>
    <t>460****2629</t>
  </si>
  <si>
    <t>460****4613</t>
  </si>
  <si>
    <t>640****2026</t>
  </si>
  <si>
    <t>500****9551</t>
  </si>
  <si>
    <t>341****2036</t>
  </si>
  <si>
    <t>460****5657</t>
  </si>
  <si>
    <t>232****0221</t>
  </si>
  <si>
    <t>460****3041</t>
  </si>
  <si>
    <t>460****8426</t>
  </si>
  <si>
    <t>460****1632</t>
  </si>
  <si>
    <t>460****6179</t>
  </si>
  <si>
    <t>612****2811</t>
  </si>
  <si>
    <t>431****0929</t>
  </si>
  <si>
    <t>460****2909</t>
  </si>
  <si>
    <t>469****5626</t>
  </si>
  <si>
    <t>460****2723</t>
  </si>
  <si>
    <t>460****4668</t>
  </si>
  <si>
    <t>460****5428</t>
  </si>
  <si>
    <t>460****5801</t>
  </si>
  <si>
    <t>460****5231</t>
  </si>
  <si>
    <t>522****3029</t>
  </si>
  <si>
    <t>469****7244</t>
  </si>
  <si>
    <t>460****6367</t>
  </si>
  <si>
    <t>460****7264</t>
  </si>
  <si>
    <t>460****498X</t>
  </si>
  <si>
    <t>460****4540</t>
  </si>
  <si>
    <t>460****4024</t>
  </si>
  <si>
    <t>460****5042</t>
  </si>
  <si>
    <t>460****1024</t>
  </si>
  <si>
    <t>460****3320</t>
  </si>
  <si>
    <t>469****7623</t>
  </si>
  <si>
    <t>460****5106</t>
  </si>
  <si>
    <t>460****4483</t>
  </si>
  <si>
    <t>460****2633</t>
  </si>
  <si>
    <t>460****2448</t>
  </si>
  <si>
    <t>460****2824</t>
  </si>
  <si>
    <t>460****2822</t>
  </si>
  <si>
    <t>460****7220</t>
  </si>
  <si>
    <t>460****3623</t>
  </si>
  <si>
    <t>460****4754</t>
  </si>
  <si>
    <t>469****7625</t>
  </si>
  <si>
    <t>430****0520</t>
  </si>
  <si>
    <t>460****4828</t>
  </si>
  <si>
    <t>469****448X</t>
  </si>
  <si>
    <t>460****1728</t>
  </si>
  <si>
    <t>460****0064</t>
  </si>
  <si>
    <t>460****4829</t>
  </si>
  <si>
    <t>460****0520</t>
  </si>
  <si>
    <t>230****0422</t>
  </si>
  <si>
    <t>460****6622</t>
  </si>
  <si>
    <t>460****5726</t>
  </si>
  <si>
    <t>460****148X</t>
  </si>
  <si>
    <t>460****3140</t>
  </si>
  <si>
    <t>230****7021</t>
  </si>
  <si>
    <t>460****2921</t>
  </si>
  <si>
    <t>460****4087</t>
  </si>
  <si>
    <t>469****6729</t>
  </si>
  <si>
    <t>460****0309</t>
  </si>
  <si>
    <t>460****3064</t>
  </si>
  <si>
    <t>460****4900</t>
  </si>
  <si>
    <t>460****6845</t>
  </si>
  <si>
    <t>460****5941</t>
  </si>
  <si>
    <t>460****2628</t>
  </si>
  <si>
    <t>460****2856</t>
  </si>
  <si>
    <t>460****1686</t>
  </si>
  <si>
    <t>210****2089</t>
  </si>
  <si>
    <t>460****0526</t>
  </si>
  <si>
    <t>460****6027</t>
  </si>
  <si>
    <t>460****4628</t>
  </si>
  <si>
    <t>452****1622</t>
  </si>
  <si>
    <t>460****122X</t>
  </si>
  <si>
    <t>410****314X</t>
  </si>
  <si>
    <t>460****0627</t>
  </si>
  <si>
    <t>460****8115</t>
  </si>
  <si>
    <t>460****684X</t>
  </si>
  <si>
    <t>152****0620</t>
  </si>
  <si>
    <t>460****3242</t>
  </si>
  <si>
    <t>460****4908</t>
  </si>
  <si>
    <t>152****0012</t>
  </si>
  <si>
    <t>460****7525</t>
  </si>
  <si>
    <t>460****0844</t>
  </si>
  <si>
    <t>460****3585</t>
  </si>
  <si>
    <t>460****155X</t>
  </si>
  <si>
    <t>460****4989</t>
  </si>
  <si>
    <t>460****7228</t>
  </si>
  <si>
    <t>460****5784</t>
  </si>
  <si>
    <t>469****3723</t>
  </si>
  <si>
    <t>230****0323</t>
  </si>
  <si>
    <t>460****135X</t>
  </si>
  <si>
    <t>460****8423</t>
  </si>
  <si>
    <t>460****5926</t>
  </si>
  <si>
    <t>0109_高中生物教师</t>
  </si>
  <si>
    <t>460****3449</t>
  </si>
  <si>
    <t>460****4543</t>
  </si>
  <si>
    <t>460****462X</t>
  </si>
  <si>
    <t>460****4987</t>
  </si>
  <si>
    <t>460****5927</t>
  </si>
  <si>
    <t>220****3526</t>
  </si>
  <si>
    <t>460****5080</t>
  </si>
  <si>
    <t>460****0843</t>
  </si>
  <si>
    <t>140****304X</t>
  </si>
  <si>
    <t>460****4845</t>
  </si>
  <si>
    <t>460****4727</t>
  </si>
  <si>
    <t>460****472X</t>
  </si>
  <si>
    <t>460****4487</t>
  </si>
  <si>
    <t>460****0370</t>
  </si>
  <si>
    <t>469****0312</t>
  </si>
  <si>
    <t>460****0960</t>
  </si>
  <si>
    <t>460****2413</t>
  </si>
  <si>
    <t>460****0629</t>
  </si>
  <si>
    <t>140****1524</t>
  </si>
  <si>
    <t>460****4643</t>
  </si>
  <si>
    <t>460****2167</t>
  </si>
  <si>
    <t>150****1466</t>
  </si>
  <si>
    <t>460****358X</t>
  </si>
  <si>
    <t>632****0063</t>
  </si>
  <si>
    <t>460****4985</t>
  </si>
  <si>
    <t>460****471X</t>
  </si>
  <si>
    <t>460****3884</t>
  </si>
  <si>
    <t>142****7426</t>
  </si>
  <si>
    <t>522****3664</t>
  </si>
  <si>
    <t>460****0885</t>
  </si>
  <si>
    <t>460****4481</t>
  </si>
  <si>
    <t>410****2549</t>
  </si>
  <si>
    <t>231****4022</t>
  </si>
  <si>
    <t>460****5107</t>
  </si>
  <si>
    <t>460****4521</t>
  </si>
  <si>
    <t>460****1224</t>
  </si>
  <si>
    <t>460****702X</t>
  </si>
  <si>
    <t>460****4923</t>
  </si>
  <si>
    <t>239****1543</t>
  </si>
  <si>
    <t>460****2084</t>
  </si>
  <si>
    <t>532****062X</t>
  </si>
  <si>
    <t>610****4923</t>
  </si>
  <si>
    <t>231****4627</t>
  </si>
  <si>
    <t>460****5083</t>
  </si>
  <si>
    <t>460****4920</t>
  </si>
  <si>
    <t>460****4724</t>
  </si>
  <si>
    <t>460****4929</t>
  </si>
  <si>
    <t>460****3324</t>
  </si>
  <si>
    <t>460****4461</t>
  </si>
  <si>
    <t>460****536X</t>
  </si>
  <si>
    <t>460****2320</t>
  </si>
  <si>
    <t>230****1642</t>
  </si>
  <si>
    <t>460****6520</t>
  </si>
  <si>
    <t>460****3923</t>
  </si>
  <si>
    <t>460****7224</t>
  </si>
  <si>
    <t>460****4707</t>
  </si>
  <si>
    <t>232****0847</t>
  </si>
  <si>
    <t>620****282X</t>
  </si>
  <si>
    <t>440****3461</t>
  </si>
  <si>
    <t>460****7660</t>
  </si>
  <si>
    <t>232****0426</t>
  </si>
  <si>
    <t>140****7026</t>
  </si>
  <si>
    <t>460****2980</t>
  </si>
  <si>
    <t>341****4041</t>
  </si>
  <si>
    <t>460****6842</t>
  </si>
  <si>
    <t>460****3825</t>
  </si>
  <si>
    <t>520****0043</t>
  </si>
  <si>
    <t>620****4163</t>
  </si>
  <si>
    <t>460****4429</t>
  </si>
  <si>
    <t>460****4489</t>
  </si>
  <si>
    <t>370****5414</t>
  </si>
  <si>
    <t>460****3028</t>
  </si>
  <si>
    <t>460****0829</t>
  </si>
  <si>
    <t>460****5112</t>
  </si>
  <si>
    <t>460****7629</t>
  </si>
  <si>
    <t>410****2020</t>
  </si>
  <si>
    <t>460****5001</t>
  </si>
  <si>
    <t>460****0286</t>
  </si>
  <si>
    <t>469****4483</t>
  </si>
  <si>
    <t>460****7240</t>
  </si>
  <si>
    <t>460****6229</t>
  </si>
  <si>
    <t>460****0748</t>
  </si>
  <si>
    <t>460****586X</t>
  </si>
  <si>
    <t>460****4661</t>
  </si>
  <si>
    <t>460****4832</t>
  </si>
  <si>
    <t>340****3621</t>
  </si>
  <si>
    <t>460****4082</t>
  </si>
  <si>
    <t>460****5888</t>
  </si>
  <si>
    <t>460****4689</t>
  </si>
  <si>
    <t>120****1840</t>
  </si>
  <si>
    <t>140****5545</t>
  </si>
  <si>
    <t>469****4963</t>
  </si>
  <si>
    <t>460****1225</t>
  </si>
  <si>
    <t>432****7467</t>
  </si>
  <si>
    <t>460****7188</t>
  </si>
  <si>
    <t>460****3067</t>
  </si>
  <si>
    <t>460****5646</t>
  </si>
  <si>
    <t>460****0860</t>
  </si>
  <si>
    <t>460****0420</t>
  </si>
  <si>
    <t>460****262X</t>
  </si>
  <si>
    <t>370****0520</t>
  </si>
  <si>
    <t>460****5348</t>
  </si>
  <si>
    <t>140****4321</t>
  </si>
  <si>
    <t>460****1227</t>
  </si>
  <si>
    <t>460****5086</t>
  </si>
  <si>
    <t>522****0086</t>
  </si>
  <si>
    <t>460****1620</t>
  </si>
  <si>
    <t>460****394X</t>
  </si>
  <si>
    <t>460****2347</t>
  </si>
  <si>
    <t>232****0933</t>
  </si>
  <si>
    <t>610****4819</t>
  </si>
  <si>
    <t>460****4549</t>
  </si>
  <si>
    <t>460****5922</t>
  </si>
  <si>
    <t>460****0726</t>
  </si>
  <si>
    <t>469****2628</t>
  </si>
  <si>
    <t>460****3214</t>
  </si>
  <si>
    <t>230****1388</t>
  </si>
  <si>
    <t>460****0840</t>
  </si>
  <si>
    <t>460****5007</t>
  </si>
  <si>
    <t>460****2107</t>
  </si>
  <si>
    <t>513****9824</t>
  </si>
  <si>
    <t>460****3888</t>
  </si>
  <si>
    <t>522****1229</t>
  </si>
  <si>
    <t>511****5260</t>
  </si>
  <si>
    <t>220****8045</t>
  </si>
  <si>
    <t>460****6022</t>
  </si>
  <si>
    <t>460****7661</t>
  </si>
  <si>
    <t>460****2241</t>
  </si>
  <si>
    <t>460****4228</t>
  </si>
  <si>
    <t>469****1221</t>
  </si>
  <si>
    <t>460****6026</t>
  </si>
  <si>
    <t>460****0042</t>
  </si>
  <si>
    <t>460****2928</t>
  </si>
  <si>
    <t>362****6305</t>
  </si>
  <si>
    <t>460****6820</t>
  </si>
  <si>
    <t>460****4062</t>
  </si>
  <si>
    <t>460****7668</t>
  </si>
  <si>
    <t>460****6045</t>
  </si>
  <si>
    <t>420****0021</t>
  </si>
  <si>
    <t>460****232X</t>
  </si>
  <si>
    <t>142****6320</t>
  </si>
  <si>
    <t>460****1323</t>
  </si>
  <si>
    <t>460****4368</t>
  </si>
  <si>
    <t>460****3043</t>
  </si>
  <si>
    <t>460****5769</t>
  </si>
  <si>
    <t>460****568X</t>
  </si>
  <si>
    <t>460****6161</t>
  </si>
  <si>
    <t>460****006X</t>
  </si>
  <si>
    <t>460****0444</t>
  </si>
  <si>
    <t>460****562X</t>
  </si>
  <si>
    <t>460****6023</t>
  </si>
  <si>
    <t>460****5089</t>
  </si>
  <si>
    <t>440****3263</t>
  </si>
  <si>
    <t>0110_高中美术教师</t>
  </si>
  <si>
    <t>220****6871</t>
  </si>
  <si>
    <t>421****0042</t>
  </si>
  <si>
    <t>371****0622</t>
  </si>
  <si>
    <t>410****404X</t>
  </si>
  <si>
    <t>460****3241</t>
  </si>
  <si>
    <t>460****2430</t>
  </si>
  <si>
    <t>340****0810</t>
  </si>
  <si>
    <t>231****2021</t>
  </si>
  <si>
    <t>430****7423</t>
  </si>
  <si>
    <t>342****3037</t>
  </si>
  <si>
    <t>142****2719</t>
  </si>
  <si>
    <t>460****4029</t>
  </si>
  <si>
    <t>230****2422</t>
  </si>
  <si>
    <t>370****514X</t>
  </si>
  <si>
    <t>220****6220</t>
  </si>
  <si>
    <t>522****4711</t>
  </si>
  <si>
    <t>371****1123</t>
  </si>
  <si>
    <t>460****0348</t>
  </si>
  <si>
    <t>460****062X</t>
  </si>
  <si>
    <t>130****0644</t>
  </si>
  <si>
    <t>230****0523</t>
  </si>
  <si>
    <t>460****4050</t>
  </si>
  <si>
    <t>510****0025</t>
  </si>
  <si>
    <t>460****4272</t>
  </si>
  <si>
    <t>440****3453</t>
  </si>
  <si>
    <t>440****5729</t>
  </si>
  <si>
    <t>210****2113</t>
  </si>
  <si>
    <t>130****2627</t>
  </si>
  <si>
    <t>460****7612</t>
  </si>
  <si>
    <t>152****3326</t>
  </si>
  <si>
    <t>622****0345</t>
  </si>
  <si>
    <t>230****1629</t>
  </si>
  <si>
    <t>530****0017</t>
  </si>
  <si>
    <t>0111_高中信息技术教师</t>
  </si>
  <si>
    <t>460****2963</t>
  </si>
  <si>
    <t>460****7284</t>
  </si>
  <si>
    <t>460****3425</t>
  </si>
  <si>
    <t>130****0521</t>
  </si>
  <si>
    <t>460****4909</t>
  </si>
  <si>
    <t>460****484X</t>
  </si>
  <si>
    <t>460****3342</t>
  </si>
  <si>
    <t>460****5810</t>
  </si>
  <si>
    <t>460****0521</t>
  </si>
  <si>
    <t>460****8725</t>
  </si>
  <si>
    <t>232****0619</t>
  </si>
  <si>
    <t>460****0540</t>
  </si>
  <si>
    <t>460****132X</t>
  </si>
  <si>
    <t>350****2065</t>
  </si>
  <si>
    <t>500****9520</t>
  </si>
  <si>
    <t>533****0613</t>
  </si>
  <si>
    <t>460****5012</t>
  </si>
  <si>
    <t>460****3127</t>
  </si>
  <si>
    <t>460****2521</t>
  </si>
  <si>
    <t>522****1241</t>
  </si>
  <si>
    <t>460****3608</t>
  </si>
  <si>
    <t>460****2323</t>
  </si>
  <si>
    <t>460****4725</t>
  </si>
  <si>
    <t>460****4915</t>
  </si>
  <si>
    <t>460****242X</t>
  </si>
  <si>
    <t>411****2827</t>
  </si>
  <si>
    <t>460****3269</t>
  </si>
  <si>
    <t>460****4986</t>
  </si>
  <si>
    <t>460****2013</t>
  </si>
  <si>
    <t>469****5788</t>
  </si>
  <si>
    <t>460****4838</t>
  </si>
  <si>
    <t>460****4842</t>
  </si>
  <si>
    <t>460****051X</t>
  </si>
  <si>
    <t>230****0221</t>
  </si>
  <si>
    <t>150****1040</t>
  </si>
  <si>
    <t>460****5842</t>
  </si>
  <si>
    <t>450****6327</t>
  </si>
  <si>
    <t>132****2421</t>
  </si>
  <si>
    <t>460****0934</t>
  </si>
  <si>
    <t>460****5661</t>
  </si>
  <si>
    <t>460****4520</t>
  </si>
  <si>
    <t>0112_小学语文教师岗位（一）</t>
  </si>
  <si>
    <t>340****8265</t>
  </si>
  <si>
    <t>230****0023</t>
  </si>
  <si>
    <t>460****5567</t>
  </si>
  <si>
    <t>230****1361</t>
  </si>
  <si>
    <t>460****046X</t>
  </si>
  <si>
    <t>460****342X</t>
  </si>
  <si>
    <t>350****416X</t>
  </si>
  <si>
    <t>230****4821</t>
  </si>
  <si>
    <t>210****0663</t>
  </si>
  <si>
    <t>412****2826</t>
  </si>
  <si>
    <t>460****0306</t>
  </si>
  <si>
    <t>460****3343</t>
  </si>
  <si>
    <t>460****2420</t>
  </si>
  <si>
    <t>450****4920</t>
  </si>
  <si>
    <t>460****1784</t>
  </si>
  <si>
    <t>460****6007</t>
  </si>
  <si>
    <t>460****5628</t>
  </si>
  <si>
    <t>469****2523</t>
  </si>
  <si>
    <t>230****2220</t>
  </si>
  <si>
    <t>460****4026</t>
  </si>
  <si>
    <t>460****2140</t>
  </si>
  <si>
    <t>460****3142</t>
  </si>
  <si>
    <t>460****4981</t>
  </si>
  <si>
    <t>460****3621</t>
  </si>
  <si>
    <t>230****6021</t>
  </si>
  <si>
    <t>441****5754</t>
  </si>
  <si>
    <t>420****4868</t>
  </si>
  <si>
    <t>433****904X</t>
  </si>
  <si>
    <t>370****5323</t>
  </si>
  <si>
    <t>450****0026</t>
  </si>
  <si>
    <t>460****0527</t>
  </si>
  <si>
    <t>460****0329</t>
  </si>
  <si>
    <t>460****0405</t>
  </si>
  <si>
    <t>460****2503</t>
  </si>
  <si>
    <t>460****4905</t>
  </si>
  <si>
    <t>460****6525</t>
  </si>
  <si>
    <t>460****2143</t>
  </si>
  <si>
    <t>460****0849</t>
  </si>
  <si>
    <t>469****7280</t>
  </si>
  <si>
    <t>460****1824</t>
  </si>
  <si>
    <t>460****454X</t>
  </si>
  <si>
    <t>460****1887</t>
  </si>
  <si>
    <t>460****3359</t>
  </si>
  <si>
    <t>150****2035</t>
  </si>
  <si>
    <t>469****2423</t>
  </si>
  <si>
    <t>460****0727</t>
  </si>
  <si>
    <t>460****2504</t>
  </si>
  <si>
    <t>469****0025</t>
  </si>
  <si>
    <t>230****1122</t>
  </si>
  <si>
    <t>460****2728</t>
  </si>
  <si>
    <t>460****0645</t>
  </si>
  <si>
    <t>460****1734</t>
  </si>
  <si>
    <t>220****964X</t>
  </si>
  <si>
    <t>460****5220</t>
  </si>
  <si>
    <t>460****2268</t>
  </si>
  <si>
    <t>460****5344</t>
  </si>
  <si>
    <t>320****5929</t>
  </si>
  <si>
    <t>460****5122</t>
  </si>
  <si>
    <t>440****1543</t>
  </si>
  <si>
    <t>460****7215</t>
  </si>
  <si>
    <t>652****3821</t>
  </si>
  <si>
    <t>220****002X</t>
  </si>
  <si>
    <t>460****2128</t>
  </si>
  <si>
    <t>460****0922</t>
  </si>
  <si>
    <t>142****3344</t>
  </si>
  <si>
    <t>460****4741</t>
  </si>
  <si>
    <t>460****0068</t>
  </si>
  <si>
    <t>460****7669</t>
  </si>
  <si>
    <t>622****1829</t>
  </si>
  <si>
    <t>230****1429</t>
  </si>
  <si>
    <t>460****5527</t>
  </si>
  <si>
    <t>421****1520</t>
  </si>
  <si>
    <t>460****2029</t>
  </si>
  <si>
    <t>460****7522</t>
  </si>
  <si>
    <t>469****7784</t>
  </si>
  <si>
    <t>520****2424</t>
  </si>
  <si>
    <t>460****3284</t>
  </si>
  <si>
    <t>460****0289</t>
  </si>
  <si>
    <t>460****1409</t>
  </si>
  <si>
    <t>460****3189</t>
  </si>
  <si>
    <t>460****4447</t>
  </si>
  <si>
    <t>460****1527</t>
  </si>
  <si>
    <t>460****0524</t>
  </si>
  <si>
    <t>460****3349</t>
  </si>
  <si>
    <t>230****0022</t>
  </si>
  <si>
    <t>341****293X</t>
  </si>
  <si>
    <t>460****5087</t>
  </si>
  <si>
    <t>460****4464</t>
  </si>
  <si>
    <t>460****7487</t>
  </si>
  <si>
    <t>460****4183</t>
  </si>
  <si>
    <t>460****2827</t>
  </si>
  <si>
    <t>460****4944</t>
  </si>
  <si>
    <t>231****3528</t>
  </si>
  <si>
    <t>460****1369</t>
  </si>
  <si>
    <t>360****4343</t>
  </si>
  <si>
    <t>460****3162</t>
  </si>
  <si>
    <t>460****436X</t>
  </si>
  <si>
    <t>430****0924</t>
  </si>
  <si>
    <t>230****2622</t>
  </si>
  <si>
    <t>152****2729</t>
  </si>
  <si>
    <t>460****4973</t>
  </si>
  <si>
    <t>460****3260</t>
  </si>
  <si>
    <t>460****0738</t>
  </si>
  <si>
    <t>460****1248</t>
  </si>
  <si>
    <t>460****387X</t>
  </si>
  <si>
    <t>460****8345</t>
  </si>
  <si>
    <t>612****0325</t>
  </si>
  <si>
    <t>460****2229</t>
  </si>
  <si>
    <t>152****6922</t>
  </si>
  <si>
    <t>469****5987</t>
  </si>
  <si>
    <t>460****0944</t>
  </si>
  <si>
    <t>460****584X</t>
  </si>
  <si>
    <t>460****6246</t>
  </si>
  <si>
    <t>152****002X</t>
  </si>
  <si>
    <t>460****6221</t>
  </si>
  <si>
    <t>460****5829</t>
  </si>
  <si>
    <t>460****442X</t>
  </si>
  <si>
    <t>460****3329</t>
  </si>
  <si>
    <t>460****0065</t>
  </si>
  <si>
    <t>370****8724</t>
  </si>
  <si>
    <t>460****0304</t>
  </si>
  <si>
    <t>460****4627</t>
  </si>
  <si>
    <t>460****2924</t>
  </si>
  <si>
    <t>460****5120</t>
  </si>
  <si>
    <t>460****1928</t>
  </si>
  <si>
    <t>230****1720</t>
  </si>
  <si>
    <t>460****5424</t>
  </si>
  <si>
    <t>460****0320</t>
  </si>
  <si>
    <t>460****4204</t>
  </si>
  <si>
    <t>460****3926</t>
  </si>
  <si>
    <t>460****0441</t>
  </si>
  <si>
    <t>460****5522</t>
  </si>
  <si>
    <t>460****3167</t>
  </si>
  <si>
    <t>360****5225</t>
  </si>
  <si>
    <t>460****1267</t>
  </si>
  <si>
    <t>142****3044</t>
  </si>
  <si>
    <t>150****5024</t>
  </si>
  <si>
    <t>500****7821</t>
  </si>
  <si>
    <t>460****098X</t>
  </si>
  <si>
    <t>510****0921</t>
  </si>
  <si>
    <t>469****0408</t>
  </si>
  <si>
    <t>410****2029</t>
  </si>
  <si>
    <t>469****5368</t>
  </si>
  <si>
    <t>460****4526</t>
  </si>
  <si>
    <t>150****3020</t>
  </si>
  <si>
    <t>460****2742</t>
  </si>
  <si>
    <t>460****0085</t>
  </si>
  <si>
    <t>460****0221</t>
  </si>
  <si>
    <t>460****1404</t>
  </si>
  <si>
    <t>532****1325</t>
  </si>
  <si>
    <t>230****0447</t>
  </si>
  <si>
    <t>460****7028</t>
  </si>
  <si>
    <t>460****3864</t>
  </si>
  <si>
    <t>152****1624</t>
  </si>
  <si>
    <t>460****2624</t>
  </si>
  <si>
    <t>460****7547</t>
  </si>
  <si>
    <t>460****3146</t>
  </si>
  <si>
    <t>460****5124</t>
  </si>
  <si>
    <t>460****5028</t>
  </si>
  <si>
    <t>460****5528</t>
  </si>
  <si>
    <t>469****7621</t>
  </si>
  <si>
    <t>460****4705</t>
  </si>
  <si>
    <t>460****5637</t>
  </si>
  <si>
    <t>460****4027</t>
  </si>
  <si>
    <t>231****1023</t>
  </si>
  <si>
    <t>362****0069</t>
  </si>
  <si>
    <t>460****2760</t>
  </si>
  <si>
    <t>469****0040</t>
  </si>
  <si>
    <t>460****6928</t>
  </si>
  <si>
    <t>433****1588</t>
  </si>
  <si>
    <t>460****1122</t>
  </si>
  <si>
    <t>460****6226</t>
  </si>
  <si>
    <t>460****4728</t>
  </si>
  <si>
    <t>412****6642</t>
  </si>
  <si>
    <t>460****2846</t>
  </si>
  <si>
    <t>460****0225</t>
  </si>
  <si>
    <t>654****5400</t>
  </si>
  <si>
    <t>460****2125</t>
  </si>
  <si>
    <t>460****2121</t>
  </si>
  <si>
    <t>460****4021</t>
  </si>
  <si>
    <t>460****4067</t>
  </si>
  <si>
    <t>141****0047</t>
  </si>
  <si>
    <t>220****0629</t>
  </si>
  <si>
    <t>460****0063</t>
  </si>
  <si>
    <t>420****4661</t>
  </si>
  <si>
    <t>460****3750</t>
  </si>
  <si>
    <t>460****3369</t>
  </si>
  <si>
    <t>460****5264</t>
  </si>
  <si>
    <t>410****5568</t>
  </si>
  <si>
    <t>350****4713</t>
  </si>
  <si>
    <t>460****4970</t>
  </si>
  <si>
    <t>150****4245</t>
  </si>
  <si>
    <t>460****2926</t>
  </si>
  <si>
    <t>410****760X</t>
  </si>
  <si>
    <t>230****0520</t>
  </si>
  <si>
    <t>460****2627</t>
  </si>
  <si>
    <t>622****0028</t>
  </si>
  <si>
    <t>460****2267</t>
  </si>
  <si>
    <t>460****5830</t>
  </si>
  <si>
    <t>152****276X</t>
  </si>
  <si>
    <t>460****2507</t>
  </si>
  <si>
    <t>460****3628</t>
  </si>
  <si>
    <t>469****5022</t>
  </si>
  <si>
    <t>460****0548</t>
  </si>
  <si>
    <t>460****2848</t>
  </si>
  <si>
    <t>411****8022</t>
  </si>
  <si>
    <t>460****3924</t>
  </si>
  <si>
    <t>460****1425</t>
  </si>
  <si>
    <t>469****5029</t>
  </si>
  <si>
    <t>460****3166</t>
  </si>
  <si>
    <t>612****611X</t>
  </si>
  <si>
    <t>460****3046</t>
  </si>
  <si>
    <t>460****5302</t>
  </si>
  <si>
    <t>469****2409</t>
  </si>
  <si>
    <t>460****0423</t>
  </si>
  <si>
    <t>460****7785</t>
  </si>
  <si>
    <t>460****0621</t>
  </si>
  <si>
    <t>460****7221</t>
  </si>
  <si>
    <t>460****4241</t>
  </si>
  <si>
    <t>412****6929</t>
  </si>
  <si>
    <t>460****2528</t>
  </si>
  <si>
    <t>460****1820</t>
  </si>
  <si>
    <t>469****4026</t>
  </si>
  <si>
    <t>460****6003</t>
  </si>
  <si>
    <t>460****3148</t>
  </si>
  <si>
    <t>230****1444</t>
  </si>
  <si>
    <t>231****0221</t>
  </si>
  <si>
    <t>460****6585</t>
  </si>
  <si>
    <t>362****1861</t>
  </si>
  <si>
    <t>653****0629</t>
  </si>
  <si>
    <t>460****2500</t>
  </si>
  <si>
    <t>230****1425</t>
  </si>
  <si>
    <t>469****322X</t>
  </si>
  <si>
    <t>460****4260</t>
  </si>
  <si>
    <t>469****5222</t>
  </si>
  <si>
    <t>460****761X</t>
  </si>
  <si>
    <t>460****2948</t>
  </si>
  <si>
    <t>460****6426</t>
  </si>
  <si>
    <t>460****2669</t>
  </si>
  <si>
    <t>220****0369</t>
  </si>
  <si>
    <t>460****6228</t>
  </si>
  <si>
    <t>460****5266</t>
  </si>
  <si>
    <t>460****0060</t>
  </si>
  <si>
    <t>460****0728</t>
  </si>
  <si>
    <t>460****3363</t>
  </si>
  <si>
    <t>460****8726</t>
  </si>
  <si>
    <t>460****1402</t>
  </si>
  <si>
    <t>230****2847</t>
  </si>
  <si>
    <t>230****0247</t>
  </si>
  <si>
    <t>469****8925</t>
  </si>
  <si>
    <t>231****4528</t>
  </si>
  <si>
    <t>460****2442</t>
  </si>
  <si>
    <t>460****042X</t>
  </si>
  <si>
    <t>460****3340</t>
  </si>
  <si>
    <t>231****0025</t>
  </si>
  <si>
    <t>460****5025</t>
  </si>
  <si>
    <t>460****0424</t>
  </si>
  <si>
    <t>442****2947</t>
  </si>
  <si>
    <t>220****6628</t>
  </si>
  <si>
    <t>640****0027</t>
  </si>
  <si>
    <t>460****4443</t>
  </si>
  <si>
    <t>445****4348</t>
  </si>
  <si>
    <t>440****0824</t>
  </si>
  <si>
    <t>460****3081</t>
  </si>
  <si>
    <t>460****0287</t>
  </si>
  <si>
    <t>460****8527</t>
  </si>
  <si>
    <t>460****4847</t>
  </si>
  <si>
    <t>469****6160</t>
  </si>
  <si>
    <t>460****292X</t>
  </si>
  <si>
    <t>460****1722</t>
  </si>
  <si>
    <t>460****2163</t>
  </si>
  <si>
    <t>460****6207</t>
  </si>
  <si>
    <t>460****0525</t>
  </si>
  <si>
    <t>460****2426</t>
  </si>
  <si>
    <t>350****5520</t>
  </si>
  <si>
    <t>460****3428</t>
  </si>
  <si>
    <t>460****2422</t>
  </si>
  <si>
    <t>230****0803</t>
  </si>
  <si>
    <t>460****3467</t>
  </si>
  <si>
    <t>460****298X</t>
  </si>
  <si>
    <t>469****7265</t>
  </si>
  <si>
    <t>460****0616</t>
  </si>
  <si>
    <t>460****4127</t>
  </si>
  <si>
    <t>211****6045</t>
  </si>
  <si>
    <t>460****1328</t>
  </si>
  <si>
    <t>460****154X</t>
  </si>
  <si>
    <t>460****6869</t>
  </si>
  <si>
    <t>460****3847</t>
  </si>
  <si>
    <t>460****2020</t>
  </si>
  <si>
    <t>460****7704</t>
  </si>
  <si>
    <t>460****6028</t>
  </si>
  <si>
    <t>460****1528</t>
  </si>
  <si>
    <t>460****8781</t>
  </si>
  <si>
    <t>362****7167</t>
  </si>
  <si>
    <t>460****7528</t>
  </si>
  <si>
    <t>210****1828</t>
  </si>
  <si>
    <t>460****2741</t>
  </si>
  <si>
    <t>460****2743</t>
  </si>
  <si>
    <t>630****0520</t>
  </si>
  <si>
    <t>460****5647</t>
  </si>
  <si>
    <t>460****3326</t>
  </si>
  <si>
    <t>230****1845</t>
  </si>
  <si>
    <t>460****0280</t>
  </si>
  <si>
    <t>460****3348</t>
  </si>
  <si>
    <t>460****229X</t>
  </si>
  <si>
    <t>430****5727</t>
  </si>
  <si>
    <t>469****4961</t>
  </si>
  <si>
    <t>460****050X</t>
  </si>
  <si>
    <t>460****284X</t>
  </si>
  <si>
    <t>450****0925</t>
  </si>
  <si>
    <t>460****3347</t>
  </si>
  <si>
    <t>460****4262</t>
  </si>
  <si>
    <t>460****1326</t>
  </si>
  <si>
    <t>460****5346</t>
  </si>
  <si>
    <t>411****1427</t>
  </si>
  <si>
    <t>460****618X</t>
  </si>
  <si>
    <t>460****4827</t>
  </si>
  <si>
    <t>460****304X</t>
  </si>
  <si>
    <t>450****3526</t>
  </si>
  <si>
    <t>469****0045</t>
  </si>
  <si>
    <t>460****1246</t>
  </si>
  <si>
    <t>460****083X</t>
  </si>
  <si>
    <t>230****0328</t>
  </si>
  <si>
    <t>460****2025</t>
  </si>
  <si>
    <t>230****4620</t>
  </si>
  <si>
    <t>460****5823</t>
  </si>
  <si>
    <t>332****0027</t>
  </si>
  <si>
    <t>460****9802</t>
  </si>
  <si>
    <t>460****4625</t>
  </si>
  <si>
    <t>460****0318</t>
  </si>
  <si>
    <t>460****0989</t>
  </si>
  <si>
    <t>460****360X</t>
  </si>
  <si>
    <t>460****7168</t>
  </si>
  <si>
    <t>460****7249</t>
  </si>
  <si>
    <t>460****8727</t>
  </si>
  <si>
    <t>469****0469</t>
  </si>
  <si>
    <t>460****0427</t>
  </si>
  <si>
    <t>460****3389</t>
  </si>
  <si>
    <t>469****1223</t>
  </si>
  <si>
    <t>460****3648</t>
  </si>
  <si>
    <t>460****7529</t>
  </si>
  <si>
    <t>432****4540</t>
  </si>
  <si>
    <t>460****7214</t>
  </si>
  <si>
    <t>460****3263</t>
  </si>
  <si>
    <t>460****0418</t>
  </si>
  <si>
    <t>469****9323</t>
  </si>
  <si>
    <t>460****4486</t>
  </si>
  <si>
    <t>460****4983</t>
  </si>
  <si>
    <t>460****4961</t>
  </si>
  <si>
    <t>460****1785</t>
  </si>
  <si>
    <t>232****6822</t>
  </si>
  <si>
    <t>460****6920</t>
  </si>
  <si>
    <t>232****1324</t>
  </si>
  <si>
    <t>320****2623</t>
  </si>
  <si>
    <t>500****6669</t>
  </si>
  <si>
    <t>460****7423</t>
  </si>
  <si>
    <t>230****0223</t>
  </si>
  <si>
    <t>460****0321</t>
  </si>
  <si>
    <t>152****001X</t>
  </si>
  <si>
    <t>152****0047</t>
  </si>
  <si>
    <t>460****4421</t>
  </si>
  <si>
    <t>460****3149</t>
  </si>
  <si>
    <t>460****4128</t>
  </si>
  <si>
    <t>460****690X</t>
  </si>
  <si>
    <t>460****7015</t>
  </si>
  <si>
    <t>431****1821</t>
  </si>
  <si>
    <t>460****022X</t>
  </si>
  <si>
    <t>460****542X</t>
  </si>
  <si>
    <t>460****0983</t>
  </si>
  <si>
    <t>460****0281</t>
  </si>
  <si>
    <t>469****0323</t>
  </si>
  <si>
    <t>460****0308</t>
  </si>
  <si>
    <t>230****3721</t>
  </si>
  <si>
    <t>460****7523</t>
  </si>
  <si>
    <t>460****031X</t>
  </si>
  <si>
    <t>460****3589</t>
  </si>
  <si>
    <t>460****6824</t>
  </si>
  <si>
    <t>460****2523</t>
  </si>
  <si>
    <t>460****3460</t>
  </si>
  <si>
    <t>460****0725</t>
  </si>
  <si>
    <t>460****4240</t>
  </si>
  <si>
    <t>460****6625</t>
  </si>
  <si>
    <t>460****266X</t>
  </si>
  <si>
    <t>460****1223</t>
  </si>
  <si>
    <t>460****2525</t>
  </si>
  <si>
    <t>469****6025</t>
  </si>
  <si>
    <t>460****4188</t>
  </si>
  <si>
    <t>460****5281</t>
  </si>
  <si>
    <t>372****474X</t>
  </si>
  <si>
    <t>460****3625</t>
  </si>
  <si>
    <t>469****242X</t>
  </si>
  <si>
    <t>460****1262</t>
  </si>
  <si>
    <t>460****2300</t>
  </si>
  <si>
    <t>460****0766</t>
  </si>
  <si>
    <t>460****5127</t>
  </si>
  <si>
    <t>460****4861</t>
  </si>
  <si>
    <t>460****1208</t>
  </si>
  <si>
    <t>460****6169</t>
  </si>
  <si>
    <t>142****0761</t>
  </si>
  <si>
    <t>142****2040</t>
  </si>
  <si>
    <t>460****1623</t>
  </si>
  <si>
    <t>460****1423</t>
  </si>
  <si>
    <t>460****0821</t>
  </si>
  <si>
    <t>460****1026</t>
  </si>
  <si>
    <t>460****3588</t>
  </si>
  <si>
    <t>460****0048</t>
  </si>
  <si>
    <t>469****2082</t>
  </si>
  <si>
    <t>130****0168</t>
  </si>
  <si>
    <t>460****2365</t>
  </si>
  <si>
    <t>469****0048</t>
  </si>
  <si>
    <t>460****3266</t>
  </si>
  <si>
    <t>460****5146</t>
  </si>
  <si>
    <t>460****656X</t>
  </si>
  <si>
    <t>460****3080</t>
  </si>
  <si>
    <t>460****0349</t>
  </si>
  <si>
    <t>460****4124</t>
  </si>
  <si>
    <t>430****4949</t>
  </si>
  <si>
    <t>460****3521</t>
  </si>
  <si>
    <t>340****1246</t>
  </si>
  <si>
    <t>460****7242</t>
  </si>
  <si>
    <t>460****566X</t>
  </si>
  <si>
    <t>460****0723</t>
  </si>
  <si>
    <t>460****2089</t>
  </si>
  <si>
    <t>460****084X</t>
  </si>
  <si>
    <t>232****0826</t>
  </si>
  <si>
    <t>460****7045</t>
  </si>
  <si>
    <t>460****3321</t>
  </si>
  <si>
    <t>450****3644</t>
  </si>
  <si>
    <t>460****3420</t>
  </si>
  <si>
    <t>460****0682</t>
  </si>
  <si>
    <t>469****3586</t>
  </si>
  <si>
    <t>460****7921</t>
  </si>
  <si>
    <t>620****1483</t>
  </si>
  <si>
    <t>511****1947</t>
  </si>
  <si>
    <t>460****5081</t>
  </si>
  <si>
    <t>460****0724</t>
  </si>
  <si>
    <t>652****1442</t>
  </si>
  <si>
    <t>460****252X</t>
  </si>
  <si>
    <t>460****5223</t>
  </si>
  <si>
    <t>460****5321</t>
  </si>
  <si>
    <t>460****4440</t>
  </si>
  <si>
    <t>342****5813</t>
  </si>
  <si>
    <t>220****9022</t>
  </si>
  <si>
    <t>460****4701</t>
  </si>
  <si>
    <t>460****4226</t>
  </si>
  <si>
    <t>460****5265</t>
  </si>
  <si>
    <t>460****0229</t>
  </si>
  <si>
    <t>460****0223</t>
  </si>
  <si>
    <t>232****3026</t>
  </si>
  <si>
    <t>460****2509</t>
  </si>
  <si>
    <t>230****2225</t>
  </si>
  <si>
    <t>460****3921</t>
  </si>
  <si>
    <t>460****3609</t>
  </si>
  <si>
    <t>460****5825</t>
  </si>
  <si>
    <t>411****2221</t>
  </si>
  <si>
    <t>230****0025</t>
  </si>
  <si>
    <t>230****3623</t>
  </si>
  <si>
    <t>232****3222</t>
  </si>
  <si>
    <t>460****5227</t>
  </si>
  <si>
    <t>230****0424</t>
  </si>
  <si>
    <t>460****5216</t>
  </si>
  <si>
    <t>141****0049</t>
  </si>
  <si>
    <t>460****2224</t>
  </si>
  <si>
    <t>460****5860</t>
  </si>
  <si>
    <t>460****683X</t>
  </si>
  <si>
    <t>460****8229</t>
  </si>
  <si>
    <t>460****5219</t>
  </si>
  <si>
    <t>342****5666</t>
  </si>
  <si>
    <t>460****6624</t>
  </si>
  <si>
    <t>460****1229</t>
  </si>
  <si>
    <t>410****0443</t>
  </si>
  <si>
    <t>460****3940</t>
  </si>
  <si>
    <t>460****6165</t>
  </si>
  <si>
    <t>460****0069</t>
  </si>
  <si>
    <t>460****4227</t>
  </si>
  <si>
    <t>460****5369</t>
  </si>
  <si>
    <t>460****1022</t>
  </si>
  <si>
    <t>460****0224</t>
  </si>
  <si>
    <t>460****0049</t>
  </si>
  <si>
    <t>511****5226</t>
  </si>
  <si>
    <t>230****0722</t>
  </si>
  <si>
    <t>460****5789</t>
  </si>
  <si>
    <t>460****3443</t>
  </si>
  <si>
    <t>460****4121</t>
  </si>
  <si>
    <t>460****4740</t>
  </si>
  <si>
    <t>231****5526</t>
  </si>
  <si>
    <t>460****0967</t>
  </si>
  <si>
    <t>510****1580</t>
  </si>
  <si>
    <t>140****0829</t>
  </si>
  <si>
    <t>430****6927</t>
  </si>
  <si>
    <t>460****5541</t>
  </si>
  <si>
    <t>460****3125</t>
  </si>
  <si>
    <t>210****6920</t>
  </si>
  <si>
    <t>130****0622</t>
  </si>
  <si>
    <t>350****2322</t>
  </si>
  <si>
    <t>460****2716</t>
  </si>
  <si>
    <t>460****0721</t>
  </si>
  <si>
    <t>460****4906</t>
  </si>
  <si>
    <t>432****4522</t>
  </si>
  <si>
    <t>460****4488</t>
  </si>
  <si>
    <t>230****0449</t>
  </si>
  <si>
    <t>420****1023</t>
  </si>
  <si>
    <t>612****0026</t>
  </si>
  <si>
    <t>460****602X</t>
  </si>
  <si>
    <t>460****1342</t>
  </si>
  <si>
    <t>460****1065</t>
  </si>
  <si>
    <t>460****3040</t>
  </si>
  <si>
    <t>150****3325</t>
  </si>
  <si>
    <t>460****4122</t>
  </si>
  <si>
    <t>460****5763</t>
  </si>
  <si>
    <t>460****3328</t>
  </si>
  <si>
    <t>460****4329</t>
  </si>
  <si>
    <t>320****5261</t>
  </si>
  <si>
    <t>460****268X</t>
  </si>
  <si>
    <t>460****1408</t>
  </si>
  <si>
    <t>230****0321</t>
  </si>
  <si>
    <t>460****3603</t>
  </si>
  <si>
    <t>469****0924</t>
  </si>
  <si>
    <t>230****0526</t>
  </si>
  <si>
    <t>460****7269</t>
  </si>
  <si>
    <t>460****4465</t>
  </si>
  <si>
    <t>460****6827</t>
  </si>
  <si>
    <t>532****0021</t>
  </si>
  <si>
    <t>460****7504</t>
  </si>
  <si>
    <t>460****4505</t>
  </si>
  <si>
    <t>460****3448</t>
  </si>
  <si>
    <t>210****1248</t>
  </si>
  <si>
    <t>460****600X</t>
  </si>
  <si>
    <t>469****8223</t>
  </si>
  <si>
    <t>460****2225</t>
  </si>
  <si>
    <t>460****0030</t>
  </si>
  <si>
    <t>460****7824</t>
  </si>
  <si>
    <t>431****0100</t>
  </si>
  <si>
    <t>460****0445</t>
  </si>
  <si>
    <t>350****1902</t>
  </si>
  <si>
    <t>460****7262</t>
  </si>
  <si>
    <t>460****7042</t>
  </si>
  <si>
    <t>460****0083</t>
  </si>
  <si>
    <t>211****5321</t>
  </si>
  <si>
    <t>460****0923</t>
  </si>
  <si>
    <t>410****6021</t>
  </si>
  <si>
    <t>460****0624</t>
  </si>
  <si>
    <t>460****032X</t>
  </si>
  <si>
    <t>610****5029</t>
  </si>
  <si>
    <t>460****0826</t>
  </si>
  <si>
    <t>460****7682</t>
  </si>
  <si>
    <t>460****0925</t>
  </si>
  <si>
    <t>469****102X</t>
  </si>
  <si>
    <t>230****1243</t>
  </si>
  <si>
    <t>230****0426</t>
  </si>
  <si>
    <t>230****4326</t>
  </si>
  <si>
    <t>654****0021</t>
  </si>
  <si>
    <t>460****4182</t>
  </si>
  <si>
    <t>460****0222</t>
  </si>
  <si>
    <t>460****1249</t>
  </si>
  <si>
    <t>460****4060</t>
  </si>
  <si>
    <t>220****0208</t>
  </si>
  <si>
    <t>220****0420</t>
  </si>
  <si>
    <t>460****3542</t>
  </si>
  <si>
    <t>460****8087</t>
  </si>
  <si>
    <t>460****628X</t>
  </si>
  <si>
    <t>460****2920</t>
  </si>
  <si>
    <t>230****4022</t>
  </si>
  <si>
    <t>460****6044</t>
  </si>
  <si>
    <t>430****662X</t>
  </si>
  <si>
    <t xml:space="preserve">0113_小学语文教师岗位（二）  </t>
  </si>
  <si>
    <t>460****3145</t>
  </si>
  <si>
    <t>460****0082</t>
  </si>
  <si>
    <t>440****1367</t>
  </si>
  <si>
    <t>460****7542</t>
  </si>
  <si>
    <t>460****8546</t>
  </si>
  <si>
    <t>460****5526</t>
  </si>
  <si>
    <t>460****3022</t>
  </si>
  <si>
    <t>460****3848</t>
  </si>
  <si>
    <t>460****3168</t>
  </si>
  <si>
    <t>460****4022</t>
  </si>
  <si>
    <t>460****2082</t>
  </si>
  <si>
    <t>460****6358</t>
  </si>
  <si>
    <t>460****1405</t>
  </si>
  <si>
    <t>460****4129</t>
  </si>
  <si>
    <t>460****6843</t>
  </si>
  <si>
    <t>460****5625</t>
  </si>
  <si>
    <t>469****8429</t>
  </si>
  <si>
    <t>620****3941</t>
  </si>
  <si>
    <t>460****4012</t>
  </si>
  <si>
    <t>460****8729</t>
  </si>
  <si>
    <t>220****3022</t>
  </si>
  <si>
    <t>140****3025</t>
  </si>
  <si>
    <t>460****1642</t>
  </si>
  <si>
    <t>412****0025</t>
  </si>
  <si>
    <t>460****5624</t>
  </si>
  <si>
    <t>460****1244</t>
  </si>
  <si>
    <t>469****1229</t>
  </si>
  <si>
    <t>460****2731</t>
  </si>
  <si>
    <t>460****2142</t>
  </si>
  <si>
    <t>460****2782</t>
  </si>
  <si>
    <t>460****3602</t>
  </si>
  <si>
    <t>460****508X</t>
  </si>
  <si>
    <t>460****2643</t>
  </si>
  <si>
    <t>445****032X</t>
  </si>
  <si>
    <t>132****0082</t>
  </si>
  <si>
    <t>460****282X</t>
  </si>
  <si>
    <t>460****4868</t>
  </si>
  <si>
    <t>460****0322</t>
  </si>
  <si>
    <t>460****3285</t>
  </si>
  <si>
    <t>220****3622</t>
  </si>
  <si>
    <t>460****6417</t>
  </si>
  <si>
    <t>460****1526</t>
  </si>
  <si>
    <t>450****2527</t>
  </si>
  <si>
    <t>460****3627</t>
  </si>
  <si>
    <t>460****1667</t>
  </si>
  <si>
    <t>421****3528</t>
  </si>
  <si>
    <t>460****6588</t>
  </si>
  <si>
    <t>0114_小学数学教师岗位（一）</t>
  </si>
  <si>
    <t>460****2424</t>
  </si>
  <si>
    <t>460****4723</t>
  </si>
  <si>
    <t>460****0688</t>
  </si>
  <si>
    <t>469****4781</t>
  </si>
  <si>
    <t>460****7707</t>
  </si>
  <si>
    <t>460****231X</t>
  </si>
  <si>
    <t>460****0315</t>
  </si>
  <si>
    <t>469****4965</t>
  </si>
  <si>
    <t>460****4125</t>
  </si>
  <si>
    <t>460****2964</t>
  </si>
  <si>
    <t>460****2124</t>
  </si>
  <si>
    <t>460****1665</t>
  </si>
  <si>
    <t>230****1229</t>
  </si>
  <si>
    <t>411****252X</t>
  </si>
  <si>
    <t>460****4744</t>
  </si>
  <si>
    <t>460****601X</t>
  </si>
  <si>
    <t>460****2714</t>
  </si>
  <si>
    <t>460****0522</t>
  </si>
  <si>
    <t>230****0021</t>
  </si>
  <si>
    <t>460****4462</t>
  </si>
  <si>
    <t>469****1225</t>
  </si>
  <si>
    <t>460****5688</t>
  </si>
  <si>
    <t>460****1442</t>
  </si>
  <si>
    <t>460****2625</t>
  </si>
  <si>
    <t>140****2523</t>
  </si>
  <si>
    <t>460****3216</t>
  </si>
  <si>
    <t>220****332X</t>
  </si>
  <si>
    <t>231****0627</t>
  </si>
  <si>
    <t>460****2910</t>
  </si>
  <si>
    <t>460****4047</t>
  </si>
  <si>
    <t>230****0129</t>
  </si>
  <si>
    <t>460****7628</t>
  </si>
  <si>
    <t>460****1652</t>
  </si>
  <si>
    <t>460****3264</t>
  </si>
  <si>
    <t>460****8125</t>
  </si>
  <si>
    <t>460****2427</t>
  </si>
  <si>
    <t>530****144X</t>
  </si>
  <si>
    <t>460****118X</t>
  </si>
  <si>
    <t>460****2149</t>
  </si>
  <si>
    <t>232****5129</t>
  </si>
  <si>
    <t>460****3925</t>
  </si>
  <si>
    <t>232****042X</t>
  </si>
  <si>
    <t>460****3126</t>
  </si>
  <si>
    <t>150****2115</t>
  </si>
  <si>
    <t>460****5085</t>
  </si>
  <si>
    <t>460****4221</t>
  </si>
  <si>
    <t>460****7425</t>
  </si>
  <si>
    <t>460****478X</t>
  </si>
  <si>
    <t>460****124X</t>
  </si>
  <si>
    <t>460****1021</t>
  </si>
  <si>
    <t>410****1129</t>
  </si>
  <si>
    <t>430****0380</t>
  </si>
  <si>
    <t>469****6307</t>
  </si>
  <si>
    <t>460****4142</t>
  </si>
  <si>
    <t>460****2886</t>
  </si>
  <si>
    <t>460****3129</t>
  </si>
  <si>
    <t>460****768X</t>
  </si>
  <si>
    <t>460****2041</t>
  </si>
  <si>
    <t>460****3215</t>
  </si>
  <si>
    <t>460****3879</t>
  </si>
  <si>
    <t>460****4246</t>
  </si>
  <si>
    <t>460****6583</t>
  </si>
  <si>
    <t>460****0430</t>
  </si>
  <si>
    <t>620****3328</t>
  </si>
  <si>
    <t>460****384X</t>
  </si>
  <si>
    <t>460****4776</t>
  </si>
  <si>
    <t>460****1327</t>
  </si>
  <si>
    <t>460****7424</t>
  </si>
  <si>
    <t>460****3904</t>
  </si>
  <si>
    <t>460****5347</t>
  </si>
  <si>
    <t>640****004X</t>
  </si>
  <si>
    <t>460****2360</t>
  </si>
  <si>
    <t>460****6182</t>
  </si>
  <si>
    <t>460****2324</t>
  </si>
  <si>
    <t>411****0725</t>
  </si>
  <si>
    <t>460****0436</t>
  </si>
  <si>
    <t>220****4243</t>
  </si>
  <si>
    <t>460****6784</t>
  </si>
  <si>
    <t>460****580X</t>
  </si>
  <si>
    <t>469****4789</t>
  </si>
  <si>
    <t>430****7124</t>
  </si>
  <si>
    <t>460****6521</t>
  </si>
  <si>
    <t>460****0278</t>
  </si>
  <si>
    <t>211****3434</t>
  </si>
  <si>
    <t>460****114X</t>
  </si>
  <si>
    <t>460****5024</t>
  </si>
  <si>
    <t>469****0021</t>
  </si>
  <si>
    <t>460****3826</t>
  </si>
  <si>
    <t>460****2441</t>
  </si>
  <si>
    <t>460****1202</t>
  </si>
  <si>
    <t>610****582X</t>
  </si>
  <si>
    <t>460****052X</t>
  </si>
  <si>
    <t>460****3883</t>
  </si>
  <si>
    <t>460****5212</t>
  </si>
  <si>
    <t>460****4924</t>
  </si>
  <si>
    <t>460****3885</t>
  </si>
  <si>
    <t>522****2610</t>
  </si>
  <si>
    <t>460****2680</t>
  </si>
  <si>
    <t>232****3720</t>
  </si>
  <si>
    <t>460****4703</t>
  </si>
  <si>
    <t>460****6589</t>
  </si>
  <si>
    <t>460****4865</t>
  </si>
  <si>
    <t>460****5521</t>
  </si>
  <si>
    <t>460****4841</t>
  </si>
  <si>
    <t>460****2749</t>
  </si>
  <si>
    <t>460****7681</t>
  </si>
  <si>
    <t>460****0945</t>
  </si>
  <si>
    <t>460****2722</t>
  </si>
  <si>
    <t>460****094X</t>
  </si>
  <si>
    <t>360****8054</t>
  </si>
  <si>
    <t>460****3968</t>
  </si>
  <si>
    <t>460****5247</t>
  </si>
  <si>
    <t>460****2747</t>
  </si>
  <si>
    <t>410****1022</t>
  </si>
  <si>
    <t>410****5038</t>
  </si>
  <si>
    <t>440****1862</t>
  </si>
  <si>
    <t>460****0510</t>
  </si>
  <si>
    <t>210****1827</t>
  </si>
  <si>
    <t>230****3524</t>
  </si>
  <si>
    <t>460****6825</t>
  </si>
  <si>
    <t>232****784X</t>
  </si>
  <si>
    <t>431****0047</t>
  </si>
  <si>
    <t>460****4669</t>
  </si>
  <si>
    <t>460****4546</t>
  </si>
  <si>
    <t>460****7821</t>
  </si>
  <si>
    <t>410****1043</t>
  </si>
  <si>
    <t>230****1729</t>
  </si>
  <si>
    <t>460****2129</t>
  </si>
  <si>
    <t>460****5985</t>
  </si>
  <si>
    <t>460****4721</t>
  </si>
  <si>
    <t>230****1227</t>
  </si>
  <si>
    <t>460****4389</t>
  </si>
  <si>
    <t>231****0282</t>
  </si>
  <si>
    <t>460****3366</t>
  </si>
  <si>
    <t>460****2342</t>
  </si>
  <si>
    <t>469****4320</t>
  </si>
  <si>
    <t>460****766X</t>
  </si>
  <si>
    <t>441****001X</t>
  </si>
  <si>
    <t>460****4438</t>
  </si>
  <si>
    <t>230****4827</t>
  </si>
  <si>
    <t>460****6232</t>
  </si>
  <si>
    <t>230****2212</t>
  </si>
  <si>
    <t>460****0088</t>
  </si>
  <si>
    <t>469****4992</t>
  </si>
  <si>
    <t>469****6127</t>
  </si>
  <si>
    <t>232****5025</t>
  </si>
  <si>
    <t>460****7655</t>
  </si>
  <si>
    <t>460****4946</t>
  </si>
  <si>
    <t>460****2610</t>
  </si>
  <si>
    <t>460****7642</t>
  </si>
  <si>
    <t>469****7306</t>
  </si>
  <si>
    <t>460****1484</t>
  </si>
  <si>
    <t>460****6041</t>
  </si>
  <si>
    <t>460****497X</t>
  </si>
  <si>
    <t>460****418X</t>
  </si>
  <si>
    <t>460****5332</t>
  </si>
  <si>
    <t>460****5141</t>
  </si>
  <si>
    <t>460****388X</t>
  </si>
  <si>
    <t>460****4385</t>
  </si>
  <si>
    <t>460****7274</t>
  </si>
  <si>
    <t>460****1215</t>
  </si>
  <si>
    <t>460****6875</t>
  </si>
  <si>
    <t>460****4222</t>
  </si>
  <si>
    <t>460****4283</t>
  </si>
  <si>
    <t>460****1025</t>
  </si>
  <si>
    <t>341****0730</t>
  </si>
  <si>
    <t>460****470X</t>
  </si>
  <si>
    <t>460****5768</t>
  </si>
  <si>
    <t>460****5771</t>
  </si>
  <si>
    <t>460****235X</t>
  </si>
  <si>
    <t>460****3622</t>
  </si>
  <si>
    <t>460****1445</t>
  </si>
  <si>
    <t>460****3945</t>
  </si>
  <si>
    <t>460****4484</t>
  </si>
  <si>
    <t>411****0822</t>
  </si>
  <si>
    <t>460****1821</t>
  </si>
  <si>
    <t>460****4822</t>
  </si>
  <si>
    <t>460****0927</t>
  </si>
  <si>
    <t>469****0628</t>
  </si>
  <si>
    <t>460****2341</t>
  </si>
  <si>
    <t>460****452X</t>
  </si>
  <si>
    <t>460****0059</t>
  </si>
  <si>
    <t>452****0546</t>
  </si>
  <si>
    <t>460****2250</t>
  </si>
  <si>
    <t>0115_小学数学教师岗位（二）</t>
  </si>
  <si>
    <t>610****484X</t>
  </si>
  <si>
    <t>460****4237</t>
  </si>
  <si>
    <t>460****0450</t>
  </si>
  <si>
    <t>350****3011</t>
  </si>
  <si>
    <t>630****0820</t>
  </si>
  <si>
    <t>445****2424</t>
  </si>
  <si>
    <t>460****2299</t>
  </si>
  <si>
    <t>460****4185</t>
  </si>
  <si>
    <t>460****7610</t>
  </si>
  <si>
    <t>460****6163</t>
  </si>
  <si>
    <t>460****6429</t>
  </si>
  <si>
    <t>460****6527</t>
  </si>
  <si>
    <t>460****5427</t>
  </si>
  <si>
    <t>460****1314</t>
  </si>
  <si>
    <t>460****2301</t>
  </si>
  <si>
    <t>460****1245</t>
  </si>
  <si>
    <t>420****6029</t>
  </si>
  <si>
    <t>460****4626</t>
  </si>
  <si>
    <t>460****0613</t>
  </si>
  <si>
    <t>622****2169</t>
  </si>
  <si>
    <t>420****6011</t>
  </si>
  <si>
    <t>460****7665</t>
  </si>
  <si>
    <t>460****2642</t>
  </si>
  <si>
    <t>460****3341</t>
  </si>
  <si>
    <t>411****0522</t>
  </si>
  <si>
    <t>460****0742</t>
  </si>
  <si>
    <t>460****0416</t>
  </si>
  <si>
    <t>460****3192</t>
  </si>
  <si>
    <t>460****2036</t>
  </si>
  <si>
    <t>460****3248</t>
  </si>
  <si>
    <t>360****4747</t>
  </si>
  <si>
    <t>460****6021</t>
  </si>
  <si>
    <t>460****4126</t>
  </si>
  <si>
    <t>460****4426</t>
  </si>
  <si>
    <t>460****1629</t>
  </si>
  <si>
    <t>230****4222</t>
  </si>
  <si>
    <t>460****2458</t>
  </si>
  <si>
    <t>522****1228</t>
  </si>
  <si>
    <t>460****4524</t>
  </si>
  <si>
    <t>460****5123</t>
  </si>
  <si>
    <t>460****8336</t>
  </si>
  <si>
    <t>460****2651</t>
  </si>
  <si>
    <t>460****4089</t>
  </si>
  <si>
    <t>460****1649</t>
  </si>
  <si>
    <t>460****5545</t>
  </si>
  <si>
    <t>460****7035</t>
  </si>
  <si>
    <t>620****1724</t>
  </si>
  <si>
    <t>460****4781</t>
  </si>
  <si>
    <t>460****5988</t>
  </si>
  <si>
    <t>460****4189</t>
  </si>
  <si>
    <t>530****058X</t>
  </si>
  <si>
    <t>460****2736</t>
  </si>
  <si>
    <t>460****7426</t>
  </si>
  <si>
    <t>460****7616</t>
  </si>
  <si>
    <t>460****5032</t>
  </si>
  <si>
    <t>460****5229</t>
  </si>
  <si>
    <t>460****0828</t>
  </si>
  <si>
    <t>460****4641</t>
  </si>
  <si>
    <t>460****6025</t>
  </si>
  <si>
    <t>460****1183</t>
  </si>
  <si>
    <t>469****0022</t>
  </si>
  <si>
    <t>460****4960</t>
  </si>
  <si>
    <t>460****3027</t>
  </si>
  <si>
    <t>460****0523</t>
  </si>
  <si>
    <t>460****7688</t>
  </si>
  <si>
    <t>460****333X</t>
  </si>
  <si>
    <t>460****7244</t>
  </si>
  <si>
    <t>460****3031</t>
  </si>
  <si>
    <t>460****1126</t>
  </si>
  <si>
    <t>371****182X</t>
  </si>
  <si>
    <t>460****238X</t>
  </si>
  <si>
    <t>460****662X</t>
  </si>
  <si>
    <t>460****3927</t>
  </si>
  <si>
    <t>220****6434</t>
  </si>
  <si>
    <t>460****7022</t>
  </si>
  <si>
    <t>460****3900</t>
  </si>
  <si>
    <t>460****1325</t>
  </si>
  <si>
    <t>340****2847</t>
  </si>
  <si>
    <t>130****2243</t>
  </si>
  <si>
    <t>460****2445</t>
  </si>
  <si>
    <t>421****0344</t>
  </si>
  <si>
    <t>460****5862</t>
  </si>
  <si>
    <t>469****1021</t>
  </si>
  <si>
    <t>460****0037</t>
  </si>
  <si>
    <t>460****5224</t>
  </si>
  <si>
    <t>230****0621</t>
  </si>
  <si>
    <t>460****102X</t>
  </si>
  <si>
    <t>460****4040</t>
  </si>
  <si>
    <t>460****1519</t>
  </si>
  <si>
    <t>460****3335</t>
  </si>
  <si>
    <t>469****2428</t>
  </si>
  <si>
    <t>652****3528</t>
  </si>
  <si>
    <t>460****2666</t>
  </si>
  <si>
    <t>460****1881</t>
  </si>
  <si>
    <t>469****4120</t>
  </si>
  <si>
    <t>460****4080</t>
  </si>
  <si>
    <t>460****8528</t>
  </si>
  <si>
    <t>330****3722</t>
  </si>
  <si>
    <t>460****3144</t>
  </si>
  <si>
    <t>460****4901</t>
  </si>
  <si>
    <t>370****2028</t>
  </si>
  <si>
    <t>460****2823</t>
  </si>
  <si>
    <t>460****4963</t>
  </si>
  <si>
    <t>460****0924</t>
  </si>
  <si>
    <t>371****4326</t>
  </si>
  <si>
    <t>460****3023</t>
  </si>
  <si>
    <t>342****2320</t>
  </si>
  <si>
    <t>230****0821</t>
  </si>
  <si>
    <t>150****3608</t>
  </si>
  <si>
    <t>460****0228</t>
  </si>
  <si>
    <t>460****4706</t>
  </si>
  <si>
    <t>469****5028</t>
  </si>
  <si>
    <t>460****8783</t>
  </si>
  <si>
    <t>460****6614</t>
  </si>
  <si>
    <t>460****6905</t>
  </si>
  <si>
    <t>460****6658</t>
  </si>
  <si>
    <t>460****4268</t>
  </si>
  <si>
    <t>230****0427</t>
  </si>
  <si>
    <t>460****2411</t>
  </si>
  <si>
    <t>460****1831</t>
  </si>
  <si>
    <t>460****0926</t>
  </si>
  <si>
    <t>460****3886</t>
  </si>
  <si>
    <t>460****5764</t>
  </si>
  <si>
    <t>460****2688</t>
  </si>
  <si>
    <t>460****4813</t>
  </si>
  <si>
    <t>620****0023</t>
  </si>
  <si>
    <t>469****0818</t>
  </si>
  <si>
    <t xml:space="preserve">0116_小学英语教师  </t>
  </si>
  <si>
    <t>460****4904</t>
  </si>
  <si>
    <t>460****250X</t>
  </si>
  <si>
    <t>612****2844</t>
  </si>
  <si>
    <t>371****5529</t>
  </si>
  <si>
    <t>420****2423</t>
  </si>
  <si>
    <t>341****0720</t>
  </si>
  <si>
    <t>340****4737</t>
  </si>
  <si>
    <t>460****5249</t>
  </si>
  <si>
    <t>230****0127</t>
  </si>
  <si>
    <t>360****5821</t>
  </si>
  <si>
    <t>510****224X</t>
  </si>
  <si>
    <t>510****0741</t>
  </si>
  <si>
    <t>210****1826</t>
  </si>
  <si>
    <t>431****1228</t>
  </si>
  <si>
    <t>230****062X</t>
  </si>
  <si>
    <t>431****1403</t>
  </si>
  <si>
    <t>420****0020</t>
  </si>
  <si>
    <t>420****7261</t>
  </si>
  <si>
    <t>469****3882</t>
  </si>
  <si>
    <t>131****4213</t>
  </si>
  <si>
    <t>429****002X</t>
  </si>
  <si>
    <t>460****5142</t>
  </si>
  <si>
    <t>522****0024</t>
  </si>
  <si>
    <t>469****5366</t>
  </si>
  <si>
    <t>411****154X</t>
  </si>
  <si>
    <t>230****0628</t>
  </si>
  <si>
    <t>411****0941</t>
  </si>
  <si>
    <t>460****3426</t>
  </si>
  <si>
    <t>150****7849</t>
  </si>
  <si>
    <t>130****1020</t>
  </si>
  <si>
    <t>230****3167</t>
  </si>
  <si>
    <t>220****1229</t>
  </si>
  <si>
    <t>360****3026</t>
  </si>
  <si>
    <t>150****2025</t>
  </si>
  <si>
    <t>360****4541</t>
  </si>
  <si>
    <t>460****3849</t>
  </si>
  <si>
    <t>469****3228</t>
  </si>
  <si>
    <t>211****0827</t>
  </si>
  <si>
    <t>411****0548</t>
  </si>
  <si>
    <t>460****622X</t>
  </si>
  <si>
    <t>441****5625</t>
  </si>
  <si>
    <t>460****3901</t>
  </si>
  <si>
    <t>362****4327</t>
  </si>
  <si>
    <t>220****1226</t>
  </si>
  <si>
    <t>460****0342</t>
  </si>
  <si>
    <t>130****0922</t>
  </si>
  <si>
    <t>510****1686</t>
  </si>
  <si>
    <t>460****6840</t>
  </si>
  <si>
    <t>220****0049</t>
  </si>
  <si>
    <t>360****3044</t>
  </si>
  <si>
    <t>460****3468</t>
  </si>
  <si>
    <t>430****5747</t>
  </si>
  <si>
    <t>222****2426</t>
  </si>
  <si>
    <t>460****6563</t>
  </si>
  <si>
    <t>430****606X</t>
  </si>
  <si>
    <t>431****0622</t>
  </si>
  <si>
    <t>230****1463</t>
  </si>
  <si>
    <t>460****4846</t>
  </si>
  <si>
    <t>412****6205</t>
  </si>
  <si>
    <t>342****6166</t>
  </si>
  <si>
    <t>469****2429</t>
  </si>
  <si>
    <t>460****4825</t>
  </si>
  <si>
    <t>460****2826</t>
  </si>
  <si>
    <t>500****0047</t>
  </si>
  <si>
    <t>430****402X</t>
  </si>
  <si>
    <t>445****0026</t>
  </si>
  <si>
    <t>320****2227</t>
  </si>
  <si>
    <t>350****0227</t>
  </si>
  <si>
    <t>430****0021</t>
  </si>
  <si>
    <t>460****0080</t>
  </si>
  <si>
    <t>420****0520</t>
  </si>
  <si>
    <t>230****0123</t>
  </si>
  <si>
    <t>460****3906</t>
  </si>
  <si>
    <t>342****3167</t>
  </si>
  <si>
    <t>513****530X</t>
  </si>
  <si>
    <t>469****1242</t>
  </si>
  <si>
    <t>411****9683</t>
  </si>
  <si>
    <t>460****403X</t>
  </si>
  <si>
    <t>362****0024</t>
  </si>
  <si>
    <t>362****0426</t>
  </si>
  <si>
    <t>370****6280</t>
  </si>
  <si>
    <t>460****072X</t>
  </si>
  <si>
    <t>460****4647</t>
  </si>
  <si>
    <t>152****9029</t>
  </si>
  <si>
    <t>610****0220</t>
  </si>
  <si>
    <t>422****4749</t>
  </si>
  <si>
    <t>460****119X</t>
  </si>
  <si>
    <t>460****7649</t>
  </si>
  <si>
    <t>469****6129</t>
  </si>
  <si>
    <t>230****2125</t>
  </si>
  <si>
    <t>460****4223</t>
  </si>
  <si>
    <t>341****002X</t>
  </si>
  <si>
    <t>460****6009</t>
  </si>
  <si>
    <t>460****5260</t>
  </si>
  <si>
    <t>142****0227</t>
  </si>
  <si>
    <t>130****0920</t>
  </si>
  <si>
    <t>421****8123</t>
  </si>
  <si>
    <t>460****0067</t>
  </si>
  <si>
    <t>131****2569</t>
  </si>
  <si>
    <t>220****1429</t>
  </si>
  <si>
    <t>610****1447</t>
  </si>
  <si>
    <t>460****2421</t>
  </si>
  <si>
    <t>460****4864</t>
  </si>
  <si>
    <t>460****0868</t>
  </si>
  <si>
    <t>430****0042</t>
  </si>
  <si>
    <t>460****4502</t>
  </si>
  <si>
    <t>421****1025</t>
  </si>
  <si>
    <t>460****1336</t>
  </si>
  <si>
    <t>230****1123</t>
  </si>
  <si>
    <t>460****5782</t>
  </si>
  <si>
    <t>431****1620</t>
  </si>
  <si>
    <t>513****2787</t>
  </si>
  <si>
    <t>230****206X</t>
  </si>
  <si>
    <t>460****7305</t>
  </si>
  <si>
    <t>220****0927</t>
  </si>
  <si>
    <t>460****3445</t>
  </si>
  <si>
    <t>430****9208</t>
  </si>
  <si>
    <t>460****0062</t>
  </si>
  <si>
    <t>460****4789</t>
  </si>
  <si>
    <t>520****982X</t>
  </si>
  <si>
    <t>445****2446</t>
  </si>
  <si>
    <t>612****2221</t>
  </si>
  <si>
    <t>460****5723</t>
  </si>
  <si>
    <t>230****032X</t>
  </si>
  <si>
    <t>460****1689</t>
  </si>
  <si>
    <t>230****4743</t>
  </si>
  <si>
    <t>130****0623</t>
  </si>
  <si>
    <t>150****5125</t>
  </si>
  <si>
    <t>410****2024</t>
  </si>
  <si>
    <t>232****4827</t>
  </si>
  <si>
    <t>140****7126</t>
  </si>
  <si>
    <t>460****7246</t>
  </si>
  <si>
    <t>460****2126</t>
  </si>
  <si>
    <t>142****0029</t>
  </si>
  <si>
    <t>460****4662</t>
  </si>
  <si>
    <t>431****2823</t>
  </si>
  <si>
    <t>232****0444</t>
  </si>
  <si>
    <t>330****3708</t>
  </si>
  <si>
    <t>460****6921</t>
  </si>
  <si>
    <t>620****5925</t>
  </si>
  <si>
    <t>460****4149</t>
  </si>
  <si>
    <t>460****4242</t>
  </si>
  <si>
    <t>360****4329</t>
  </si>
  <si>
    <t>411****2128</t>
  </si>
  <si>
    <t>460****3821</t>
  </si>
  <si>
    <t>130****0948</t>
  </si>
  <si>
    <t>421****4529</t>
  </si>
  <si>
    <t>460****7219</t>
  </si>
  <si>
    <t>150****0189</t>
  </si>
  <si>
    <t>360****0025</t>
  </si>
  <si>
    <t>460****5983</t>
  </si>
  <si>
    <t>411****8029</t>
  </si>
  <si>
    <t>341****6420</t>
  </si>
  <si>
    <t>230****5426</t>
  </si>
  <si>
    <t>230****4228</t>
  </si>
  <si>
    <t>230****0848</t>
  </si>
  <si>
    <t>230****3667</t>
  </si>
  <si>
    <t>421****8025</t>
  </si>
  <si>
    <t>152****6628</t>
  </si>
  <si>
    <t>420****0028</t>
  </si>
  <si>
    <t>362****2429</t>
  </si>
  <si>
    <t>421****8245</t>
  </si>
  <si>
    <t>231****4443</t>
  </si>
  <si>
    <t>141****0086</t>
  </si>
  <si>
    <t>340****0026</t>
  </si>
  <si>
    <t>232****4429</t>
  </si>
  <si>
    <t>220****0944</t>
  </si>
  <si>
    <t>340****0041</t>
  </si>
  <si>
    <t>430****6324</t>
  </si>
  <si>
    <t>142****1412</t>
  </si>
  <si>
    <t>230****5724</t>
  </si>
  <si>
    <t>452****002X</t>
  </si>
  <si>
    <t>360****3524</t>
  </si>
  <si>
    <t>433****0022</t>
  </si>
  <si>
    <t>410****7106</t>
  </si>
  <si>
    <t>232****1026</t>
  </si>
  <si>
    <t>460****0623</t>
  </si>
  <si>
    <t>460****2027</t>
  </si>
  <si>
    <t>450****3189</t>
  </si>
  <si>
    <t>610****2140</t>
  </si>
  <si>
    <t>422****8528</t>
  </si>
  <si>
    <t>460****3268</t>
  </si>
  <si>
    <t>420****7669</t>
  </si>
  <si>
    <t>360****004X</t>
  </si>
  <si>
    <t>0117_小学科学教师</t>
  </si>
  <si>
    <t>231****642X</t>
  </si>
  <si>
    <t>460****0929</t>
  </si>
  <si>
    <t>460****6783</t>
  </si>
  <si>
    <t>460****5914</t>
  </si>
  <si>
    <t>460****7248</t>
  </si>
  <si>
    <t>460****5111</t>
  </si>
  <si>
    <t>460****4885</t>
  </si>
  <si>
    <t>460****5243</t>
  </si>
  <si>
    <t>420****802X</t>
  </si>
  <si>
    <t>460****5636</t>
  </si>
  <si>
    <t>460****4010</t>
  </si>
  <si>
    <t>430****3022</t>
  </si>
  <si>
    <t>460****3663</t>
  </si>
  <si>
    <t>230****4027</t>
  </si>
  <si>
    <t>460****1524</t>
  </si>
  <si>
    <t>460****0648</t>
  </si>
  <si>
    <t>460****5856</t>
  </si>
  <si>
    <t>460****2462</t>
  </si>
  <si>
    <t>460****2249</t>
  </si>
  <si>
    <t>230****3564</t>
  </si>
  <si>
    <t>469****5785</t>
  </si>
  <si>
    <t>530****1626</t>
  </si>
  <si>
    <t>469****7223</t>
  </si>
  <si>
    <t>460****6615</t>
  </si>
  <si>
    <t>460****5976</t>
  </si>
  <si>
    <t>360****0012</t>
  </si>
  <si>
    <t>460****0919</t>
  </si>
  <si>
    <t>460****0846</t>
  </si>
  <si>
    <t>460****2061</t>
  </si>
  <si>
    <t>460****4433</t>
  </si>
  <si>
    <t>460****1013</t>
  </si>
  <si>
    <t>460****7014</t>
  </si>
  <si>
    <t>152****6514</t>
  </si>
  <si>
    <t>460****4417</t>
  </si>
  <si>
    <t>450****2027</t>
  </si>
  <si>
    <t>460****0089</t>
  </si>
  <si>
    <t>460****2916</t>
  </si>
  <si>
    <t>460****7231</t>
  </si>
  <si>
    <t>460****0816</t>
  </si>
  <si>
    <t>460****7243</t>
  </si>
  <si>
    <t>460****5009</t>
  </si>
  <si>
    <t>460****0663</t>
  </si>
  <si>
    <t>460****2248</t>
  </si>
  <si>
    <t>460****3666</t>
  </si>
  <si>
    <t>460****3218</t>
  </si>
  <si>
    <t>460****1231</t>
  </si>
  <si>
    <t>441****3092</t>
  </si>
  <si>
    <t>460****3305</t>
  </si>
  <si>
    <t>230****1113</t>
  </si>
  <si>
    <t>460****3583</t>
  </si>
  <si>
    <t>460****3446</t>
  </si>
  <si>
    <t>340****2384</t>
  </si>
  <si>
    <t>460****4980</t>
  </si>
  <si>
    <t>230****5422</t>
  </si>
  <si>
    <t>460****2340</t>
  </si>
  <si>
    <t>460****6320</t>
  </si>
  <si>
    <t>220****1421</t>
  </si>
  <si>
    <t>500****8660</t>
  </si>
  <si>
    <t>460****2748</t>
  </si>
  <si>
    <t>469****8569</t>
  </si>
  <si>
    <t>460****1424</t>
  </si>
  <si>
    <t>460****457X</t>
  </si>
  <si>
    <t>460****5805</t>
  </si>
  <si>
    <t>460****3283</t>
  </si>
  <si>
    <t>130****2224</t>
  </si>
  <si>
    <t>650****3024</t>
  </si>
  <si>
    <t>460****2825</t>
  </si>
  <si>
    <t>430****4965</t>
  </si>
  <si>
    <t>460****4695</t>
  </si>
  <si>
    <t>460****5148</t>
  </si>
  <si>
    <t>460****2620</t>
  </si>
  <si>
    <t>460****5104</t>
  </si>
  <si>
    <t>460****1626</t>
  </si>
  <si>
    <t>450****0623</t>
  </si>
  <si>
    <t>460****4565</t>
  </si>
  <si>
    <t>441****2661</t>
  </si>
  <si>
    <t>460****3643</t>
  </si>
  <si>
    <t>460****2087</t>
  </si>
  <si>
    <t>460****6484</t>
  </si>
  <si>
    <t>230****1726</t>
  </si>
  <si>
    <t>460****4363</t>
  </si>
  <si>
    <t>460****2384</t>
  </si>
  <si>
    <t>460****0227</t>
  </si>
  <si>
    <t>460****3306</t>
  </si>
  <si>
    <t>460****3261</t>
  </si>
  <si>
    <t>469****7226</t>
  </si>
  <si>
    <t>469****5120</t>
  </si>
  <si>
    <t>460****3887</t>
  </si>
  <si>
    <t>412****7823</t>
  </si>
  <si>
    <t>460****4624</t>
  </si>
  <si>
    <t>460****2751</t>
  </si>
  <si>
    <t>460****5371</t>
  </si>
  <si>
    <t>460****4180</t>
  </si>
  <si>
    <t>460****364X</t>
  </si>
  <si>
    <t>460****4648</t>
  </si>
  <si>
    <t>460****324X</t>
  </si>
  <si>
    <t>654****5529</t>
  </si>
  <si>
    <t>460****2497</t>
  </si>
  <si>
    <t>460****3828</t>
  </si>
  <si>
    <t>469****4123</t>
  </si>
  <si>
    <t>220****4127</t>
  </si>
  <si>
    <t>460****2326</t>
  </si>
  <si>
    <t>469****3026</t>
  </si>
  <si>
    <t>460****6082</t>
  </si>
  <si>
    <t>231****1025</t>
  </si>
  <si>
    <t>220****0026</t>
  </si>
  <si>
    <t>460****5981</t>
  </si>
  <si>
    <t>469****5226</t>
  </si>
  <si>
    <t>511****0080</t>
  </si>
  <si>
    <t>469****672X</t>
  </si>
  <si>
    <t>460****2240</t>
  </si>
  <si>
    <t>460****5822</t>
  </si>
  <si>
    <t>460****0017</t>
  </si>
  <si>
    <t>211****2522</t>
  </si>
  <si>
    <t>460****7643</t>
  </si>
  <si>
    <t>510****4177</t>
  </si>
  <si>
    <t>460****5433</t>
  </si>
  <si>
    <t>500****0021</t>
  </si>
  <si>
    <t>460****4436</t>
  </si>
  <si>
    <t>460****4766</t>
  </si>
  <si>
    <t>230****5323</t>
  </si>
  <si>
    <t>460****2719</t>
  </si>
  <si>
    <t>411****5329</t>
  </si>
  <si>
    <t>460****0631</t>
  </si>
  <si>
    <t>460****4884</t>
  </si>
  <si>
    <t>460****7411</t>
  </si>
  <si>
    <t>460****5844</t>
  </si>
  <si>
    <t>231****0747</t>
  </si>
  <si>
    <t>0118_小学音乐教师</t>
  </si>
  <si>
    <t>222****0435</t>
  </si>
  <si>
    <t>230****0229</t>
  </si>
  <si>
    <t>411****4721</t>
  </si>
  <si>
    <t>220****7228</t>
  </si>
  <si>
    <t>460****4480</t>
  </si>
  <si>
    <t>460****0884</t>
  </si>
  <si>
    <t>370****2828</t>
  </si>
  <si>
    <t>230****0027</t>
  </si>
  <si>
    <t>360****1550</t>
  </si>
  <si>
    <t>150****0022</t>
  </si>
  <si>
    <t>640****0028</t>
  </si>
  <si>
    <t>460****1817</t>
  </si>
  <si>
    <t>220****062X</t>
  </si>
  <si>
    <t>420****0428</t>
  </si>
  <si>
    <t>211****0266</t>
  </si>
  <si>
    <t>142****001X</t>
  </si>
  <si>
    <t>340****4449</t>
  </si>
  <si>
    <t>230****7121</t>
  </si>
  <si>
    <t>469****7326</t>
  </si>
  <si>
    <t>430****0024</t>
  </si>
  <si>
    <t>460****1823</t>
  </si>
  <si>
    <t>141****0065</t>
  </si>
  <si>
    <t>431****0024</t>
  </si>
  <si>
    <t>210****1081</t>
  </si>
  <si>
    <t>210****0422</t>
  </si>
  <si>
    <t>410****0064</t>
  </si>
  <si>
    <t>653****3641</t>
  </si>
  <si>
    <t>230****4441</t>
  </si>
  <si>
    <t>430****9565</t>
  </si>
  <si>
    <t>130****6028</t>
  </si>
  <si>
    <t>610****2022</t>
  </si>
  <si>
    <t>370****0724</t>
  </si>
  <si>
    <t>432****6626</t>
  </si>
  <si>
    <t>142****0023</t>
  </si>
  <si>
    <t>460****2042</t>
  </si>
  <si>
    <t>232****0628</t>
  </si>
  <si>
    <t>460****1648</t>
  </si>
  <si>
    <t>610****282X</t>
  </si>
  <si>
    <t>460****0744</t>
  </si>
  <si>
    <t>431****2020</t>
  </si>
  <si>
    <t>411****552X</t>
  </si>
  <si>
    <t>142****6024</t>
  </si>
  <si>
    <t>230****7043</t>
  </si>
  <si>
    <t>230****1126</t>
  </si>
  <si>
    <t>533****2420</t>
  </si>
  <si>
    <t>350****4522</t>
  </si>
  <si>
    <t>430****1329</t>
  </si>
  <si>
    <t>460****0284</t>
  </si>
  <si>
    <t>140****0045</t>
  </si>
  <si>
    <t>352****3527</t>
  </si>
  <si>
    <t>460****352X</t>
  </si>
  <si>
    <t>420****1022</t>
  </si>
  <si>
    <t>460****104X</t>
  </si>
  <si>
    <t>460****3049</t>
  </si>
  <si>
    <t>341****6027</t>
  </si>
  <si>
    <t>460****0273</t>
  </si>
  <si>
    <t>522****0044</t>
  </si>
  <si>
    <t>431****0046</t>
  </si>
  <si>
    <t>372****0267</t>
  </si>
  <si>
    <t>420****1623</t>
  </si>
  <si>
    <t>460****1943</t>
  </si>
  <si>
    <t>433****0023</t>
  </si>
  <si>
    <t>410****0044</t>
  </si>
  <si>
    <t>152****0311</t>
  </si>
  <si>
    <t>230****4428</t>
  </si>
  <si>
    <t>460****6122</t>
  </si>
  <si>
    <t>460****4233</t>
  </si>
  <si>
    <t>231****2045</t>
  </si>
  <si>
    <t>370****2044</t>
  </si>
  <si>
    <t>371****0326</t>
  </si>
  <si>
    <t>340****0546</t>
  </si>
  <si>
    <t>141****0181</t>
  </si>
  <si>
    <t>450****4428</t>
  </si>
  <si>
    <t>230****0812</t>
  </si>
  <si>
    <t>360****0024</t>
  </si>
  <si>
    <t>620****5828</t>
  </si>
  <si>
    <t>360****4022</t>
  </si>
  <si>
    <t>460****362X</t>
  </si>
  <si>
    <t>460****5164</t>
  </si>
  <si>
    <t>232****0340</t>
  </si>
  <si>
    <t>230****072X</t>
  </si>
  <si>
    <t>460****0411</t>
  </si>
  <si>
    <t>360****2216</t>
  </si>
  <si>
    <t>621****5618</t>
  </si>
  <si>
    <t>421****0548</t>
  </si>
  <si>
    <t>232****0234</t>
  </si>
  <si>
    <t>232****0626</t>
  </si>
  <si>
    <t>411****1226</t>
  </si>
  <si>
    <t>460****5803</t>
  </si>
  <si>
    <t>460****1049</t>
  </si>
  <si>
    <t>230****4341</t>
  </si>
  <si>
    <t>460****5144</t>
  </si>
  <si>
    <t>370****3321</t>
  </si>
  <si>
    <t>230****0042</t>
  </si>
  <si>
    <t>230****1727</t>
  </si>
  <si>
    <t>469****6886</t>
  </si>
  <si>
    <t>460****0347</t>
  </si>
  <si>
    <t>232****6824</t>
  </si>
  <si>
    <t>469****0423</t>
  </si>
  <si>
    <t>460****7161</t>
  </si>
  <si>
    <t>420****0023</t>
  </si>
  <si>
    <t>230****2423</t>
  </si>
  <si>
    <t>360****062X</t>
  </si>
  <si>
    <t>432****2522</t>
  </si>
  <si>
    <t>230****3223</t>
  </si>
  <si>
    <t>460****0340</t>
  </si>
  <si>
    <t>362****0027</t>
  </si>
  <si>
    <t>430****2287</t>
  </si>
  <si>
    <t>460****1028</t>
  </si>
  <si>
    <t>522****7643</t>
  </si>
  <si>
    <t>370****2448</t>
  </si>
  <si>
    <t>130****1624</t>
  </si>
  <si>
    <t>340****3045</t>
  </si>
  <si>
    <t>460****0882</t>
  </si>
  <si>
    <t>412****2681</t>
  </si>
  <si>
    <t>450****3420</t>
  </si>
  <si>
    <t>211****1622</t>
  </si>
  <si>
    <t>152****0623</t>
  </si>
  <si>
    <t>460****4225</t>
  </si>
  <si>
    <t>469****2329</t>
  </si>
  <si>
    <t>460****1826</t>
  </si>
  <si>
    <t>460****5145</t>
  </si>
  <si>
    <t>220****7547</t>
  </si>
  <si>
    <t>231****0027</t>
  </si>
  <si>
    <t>460****3447</t>
  </si>
  <si>
    <t>460****0785</t>
  </si>
  <si>
    <t>620****1327</t>
  </si>
  <si>
    <t xml:space="preserve">0119_小学体育教师   </t>
  </si>
  <si>
    <t>460****5139</t>
  </si>
  <si>
    <t>460****1515</t>
  </si>
  <si>
    <t>410****0319</t>
  </si>
  <si>
    <t>469****1211</t>
  </si>
  <si>
    <t>460****1114</t>
  </si>
  <si>
    <t>469****0915</t>
  </si>
  <si>
    <t>460****0547</t>
  </si>
  <si>
    <t>460****6613</t>
  </si>
  <si>
    <t>140****2628</t>
  </si>
  <si>
    <t>460****337X</t>
  </si>
  <si>
    <t>140****5218</t>
  </si>
  <si>
    <t>460****3155</t>
  </si>
  <si>
    <t>460****241X</t>
  </si>
  <si>
    <t>150****0036</t>
  </si>
  <si>
    <t>460****2516</t>
  </si>
  <si>
    <t>460****2656</t>
  </si>
  <si>
    <t>460****0013</t>
  </si>
  <si>
    <t>220****5814</t>
  </si>
  <si>
    <t>460****2035</t>
  </si>
  <si>
    <t>460****4835</t>
  </si>
  <si>
    <t>460****391X</t>
  </si>
  <si>
    <t>460****5718</t>
  </si>
  <si>
    <t>460****0915</t>
  </si>
  <si>
    <t>340****0418</t>
  </si>
  <si>
    <t>460****723X</t>
  </si>
  <si>
    <t>460****5426</t>
  </si>
  <si>
    <t>142****451X</t>
  </si>
  <si>
    <t>460****0319</t>
  </si>
  <si>
    <t>460****3279</t>
  </si>
  <si>
    <t>421****2238</t>
  </si>
  <si>
    <t>411****1022</t>
  </si>
  <si>
    <t>460****0438</t>
  </si>
  <si>
    <t>460****401X</t>
  </si>
  <si>
    <t>372****4929</t>
  </si>
  <si>
    <t>460****4857</t>
  </si>
  <si>
    <t>460****3235</t>
  </si>
  <si>
    <t>150****3223</t>
  </si>
  <si>
    <t>210****3910</t>
  </si>
  <si>
    <t>371****6617</t>
  </si>
  <si>
    <t>460****081X</t>
  </si>
  <si>
    <t>460****3919</t>
  </si>
  <si>
    <t>460****3332</t>
  </si>
  <si>
    <t>340****3219</t>
  </si>
  <si>
    <t>460****1514</t>
  </si>
  <si>
    <t>413****1511</t>
  </si>
  <si>
    <t>460****3712</t>
  </si>
  <si>
    <t>460****811X</t>
  </si>
  <si>
    <t>460****3915</t>
  </si>
  <si>
    <t>460****4434</t>
  </si>
  <si>
    <t>142****8227</t>
  </si>
  <si>
    <t>460****0218</t>
  </si>
  <si>
    <t>230****1490</t>
  </si>
  <si>
    <t>460****373X</t>
  </si>
  <si>
    <t>460****165X</t>
  </si>
  <si>
    <t>140****0415</t>
  </si>
  <si>
    <t>460****0016</t>
  </si>
  <si>
    <t>460****1735</t>
  </si>
  <si>
    <t>220****4318</t>
  </si>
  <si>
    <t>460****0635</t>
  </si>
  <si>
    <t>360****2010</t>
  </si>
  <si>
    <t>460****5134</t>
  </si>
  <si>
    <t>460****3817</t>
  </si>
  <si>
    <t>460****4036</t>
  </si>
  <si>
    <t>450****2320</t>
  </si>
  <si>
    <t>460****2734</t>
  </si>
  <si>
    <t>372****0017</t>
  </si>
  <si>
    <t>460****3013</t>
  </si>
  <si>
    <t>370****6918</t>
  </si>
  <si>
    <t>460****4412</t>
  </si>
  <si>
    <t>140****2327</t>
  </si>
  <si>
    <t>460****6617</t>
  </si>
  <si>
    <t>460****3634</t>
  </si>
  <si>
    <t>460****0419</t>
  </si>
  <si>
    <t>210****1216</t>
  </si>
  <si>
    <t>460****5013</t>
  </si>
  <si>
    <t>460****2712</t>
  </si>
  <si>
    <t>510****779X</t>
  </si>
  <si>
    <t>350****102X</t>
  </si>
  <si>
    <t>460****0230</t>
  </si>
  <si>
    <t>340****3417</t>
  </si>
  <si>
    <t>460****071X</t>
  </si>
  <si>
    <t>460****2414</t>
  </si>
  <si>
    <t>140****3034</t>
  </si>
  <si>
    <t>460****4712</t>
  </si>
  <si>
    <t>460****4698</t>
  </si>
  <si>
    <t>460****2119</t>
  </si>
  <si>
    <t>431****0610</t>
  </si>
  <si>
    <t>370****1917</t>
  </si>
  <si>
    <t>410****0018</t>
  </si>
  <si>
    <t>460****0414</t>
  </si>
  <si>
    <t>460****4430</t>
  </si>
  <si>
    <t>460****3616</t>
  </si>
  <si>
    <t>230****0914</t>
  </si>
  <si>
    <t>460****8114</t>
  </si>
  <si>
    <t>431****0040</t>
  </si>
  <si>
    <t>460****4819</t>
  </si>
  <si>
    <t>469****5791</t>
  </si>
  <si>
    <t>620****0768</t>
  </si>
  <si>
    <t>460****5116</t>
  </si>
  <si>
    <t>460****6317</t>
  </si>
  <si>
    <t>230****0619</t>
  </si>
  <si>
    <t>460****4475</t>
  </si>
  <si>
    <t>460****3718</t>
  </si>
  <si>
    <t>469****2753</t>
  </si>
  <si>
    <t>460****5832</t>
  </si>
  <si>
    <t>152****3014</t>
  </si>
  <si>
    <t>460****3019</t>
  </si>
  <si>
    <t>460****0815</t>
  </si>
  <si>
    <t>340****4638</t>
  </si>
  <si>
    <t>460****6310</t>
  </si>
  <si>
    <t>460****443X</t>
  </si>
  <si>
    <t>460****1819</t>
  </si>
  <si>
    <t>142****0958</t>
  </si>
  <si>
    <t>411****422X</t>
  </si>
  <si>
    <t>142****6218</t>
  </si>
  <si>
    <t>460****3654</t>
  </si>
  <si>
    <t>460****2318</t>
  </si>
  <si>
    <t>460****4615</t>
  </si>
  <si>
    <t>460****4437</t>
  </si>
  <si>
    <t>460****0417</t>
  </si>
  <si>
    <t>460****1217</t>
  </si>
  <si>
    <t>460****2939</t>
  </si>
  <si>
    <t>412****5422</t>
  </si>
  <si>
    <t>460****0271</t>
  </si>
  <si>
    <t>460****3814</t>
  </si>
  <si>
    <t>460****0516</t>
  </si>
  <si>
    <t>460****6015</t>
  </si>
  <si>
    <t>460****7690</t>
  </si>
  <si>
    <t>450****1822</t>
  </si>
  <si>
    <t>360****0015</t>
  </si>
  <si>
    <t>469****301X</t>
  </si>
  <si>
    <t>460****133X</t>
  </si>
  <si>
    <t>450****8330</t>
  </si>
  <si>
    <t>460****0714</t>
  </si>
  <si>
    <t>469****0651</t>
  </si>
  <si>
    <t>452****0323</t>
  </si>
  <si>
    <t>220****4921</t>
  </si>
  <si>
    <t>460****3016</t>
  </si>
  <si>
    <t>220****702X</t>
  </si>
  <si>
    <t>460****5016</t>
  </si>
  <si>
    <t>460****5380</t>
  </si>
  <si>
    <t>460****1015</t>
  </si>
  <si>
    <t>460****4632</t>
  </si>
  <si>
    <t>469****2953</t>
  </si>
  <si>
    <t>432****0369</t>
  </si>
  <si>
    <t>350****0042</t>
  </si>
  <si>
    <t>460****3597</t>
  </si>
  <si>
    <t>230****0059</t>
  </si>
  <si>
    <t>511****0828</t>
  </si>
  <si>
    <t>460****593X</t>
  </si>
  <si>
    <t>460****2657</t>
  </si>
  <si>
    <t>140****2815</t>
  </si>
  <si>
    <t>469****182X</t>
  </si>
  <si>
    <t>230****431X</t>
  </si>
  <si>
    <t>410****3017</t>
  </si>
  <si>
    <t>430****8747</t>
  </si>
  <si>
    <t>460****2858</t>
  </si>
  <si>
    <t>460****6454</t>
  </si>
  <si>
    <t>410****1529</t>
  </si>
  <si>
    <t>440****8319</t>
  </si>
  <si>
    <t>230****2320</t>
  </si>
  <si>
    <t>460****1811</t>
  </si>
  <si>
    <t>460****4450</t>
  </si>
  <si>
    <t>230****0636</t>
  </si>
  <si>
    <t>460****2630</t>
  </si>
  <si>
    <t>460****3611</t>
  </si>
  <si>
    <t>460****4415</t>
  </si>
  <si>
    <t>220****0055</t>
  </si>
  <si>
    <t>460****4138</t>
  </si>
  <si>
    <t>460****2353</t>
  </si>
  <si>
    <t>650****3010</t>
  </si>
  <si>
    <t>612****2621</t>
  </si>
  <si>
    <t>460****4618</t>
  </si>
  <si>
    <t>460****2312</t>
  </si>
  <si>
    <t>460****4210</t>
  </si>
  <si>
    <t>460****4458</t>
  </si>
  <si>
    <t>460****0217</t>
  </si>
  <si>
    <t>460****7010</t>
  </si>
  <si>
    <t>612****2334</t>
  </si>
  <si>
    <t>460****0612</t>
  </si>
  <si>
    <t>522****1219</t>
  </si>
  <si>
    <t>460****5213</t>
  </si>
  <si>
    <t>460****2385</t>
  </si>
  <si>
    <t>500****9490</t>
  </si>
  <si>
    <t>440****2448</t>
  </si>
  <si>
    <t>460****5515</t>
  </si>
  <si>
    <t>440****184X</t>
  </si>
  <si>
    <t>460****0819</t>
  </si>
  <si>
    <t>371****2434</t>
  </si>
  <si>
    <t>445****6020</t>
  </si>
  <si>
    <t>460****2317</t>
  </si>
  <si>
    <t>460****6610</t>
  </si>
  <si>
    <t>420****386X</t>
  </si>
  <si>
    <t>230****0310</t>
  </si>
  <si>
    <t>421****5656</t>
  </si>
  <si>
    <t>460****0413</t>
  </si>
  <si>
    <t>350****1891</t>
  </si>
  <si>
    <t>460****5234</t>
  </si>
  <si>
    <t>460****381X</t>
  </si>
  <si>
    <t>420****0015</t>
  </si>
  <si>
    <t>460****5214</t>
  </si>
  <si>
    <t>610****3268</t>
  </si>
  <si>
    <t>460****2031</t>
  </si>
  <si>
    <t>0120_小学美术教师</t>
  </si>
  <si>
    <t>370****0420</t>
  </si>
  <si>
    <t>152****0022</t>
  </si>
  <si>
    <t>430****0029</t>
  </si>
  <si>
    <t>230****0068</t>
  </si>
  <si>
    <t>220****802X</t>
  </si>
  <si>
    <t>211****2221</t>
  </si>
  <si>
    <t>510****4824</t>
  </si>
  <si>
    <t>372****5429</t>
  </si>
  <si>
    <t>440****0313</t>
  </si>
  <si>
    <t>220****7249</t>
  </si>
  <si>
    <t>362****0021</t>
  </si>
  <si>
    <t>230****0725</t>
  </si>
  <si>
    <t>429****7965</t>
  </si>
  <si>
    <t>220****0042</t>
  </si>
  <si>
    <t>231****0769</t>
  </si>
  <si>
    <t>230****0827</t>
  </si>
  <si>
    <t>500****9726</t>
  </si>
  <si>
    <t>522****5216</t>
  </si>
  <si>
    <t>420****0064</t>
  </si>
  <si>
    <t>430****5029</t>
  </si>
  <si>
    <t>140****1721</t>
  </si>
  <si>
    <t>411****4725</t>
  </si>
  <si>
    <t>420****4022</t>
  </si>
  <si>
    <t>330****1119</t>
  </si>
  <si>
    <t>360****1563</t>
  </si>
  <si>
    <t>232****1121</t>
  </si>
  <si>
    <t>460****2816</t>
  </si>
  <si>
    <t>432****0748</t>
  </si>
  <si>
    <t>230****1028</t>
  </si>
  <si>
    <t>231****102X</t>
  </si>
  <si>
    <t>440****1121</t>
  </si>
  <si>
    <t>130****5120</t>
  </si>
  <si>
    <t>420****5545</t>
  </si>
  <si>
    <t>460****0789</t>
  </si>
  <si>
    <t>130****3722</t>
  </si>
  <si>
    <t>460****2220</t>
  </si>
  <si>
    <t>430****5429</t>
  </si>
  <si>
    <t>220****0227</t>
  </si>
  <si>
    <t>532****0042</t>
  </si>
  <si>
    <t>140****6424</t>
  </si>
  <si>
    <t>330****6814</t>
  </si>
  <si>
    <t>412****6625</t>
  </si>
  <si>
    <t>460****3017</t>
  </si>
  <si>
    <t>340****1620</t>
  </si>
  <si>
    <t>220****1622</t>
  </si>
  <si>
    <t>460****3913</t>
  </si>
  <si>
    <t>150****1246</t>
  </si>
  <si>
    <t>460****0277</t>
  </si>
  <si>
    <t>211****1265</t>
  </si>
  <si>
    <t>654****0027</t>
  </si>
  <si>
    <t>371****3613</t>
  </si>
  <si>
    <t>230****1321</t>
  </si>
  <si>
    <t>320****5031</t>
  </si>
  <si>
    <t>362****0517</t>
  </si>
  <si>
    <t>430****7025</t>
  </si>
  <si>
    <t>370****002X</t>
  </si>
  <si>
    <t>420****622X</t>
  </si>
  <si>
    <t>460****334X</t>
  </si>
  <si>
    <t>140****1246</t>
  </si>
  <si>
    <t>522****4028</t>
  </si>
  <si>
    <t>211****0420</t>
  </si>
  <si>
    <t>513****0021</t>
  </si>
  <si>
    <t>140****0012</t>
  </si>
  <si>
    <t>231****0112</t>
  </si>
  <si>
    <t>460****0703</t>
  </si>
  <si>
    <t>142****1220</t>
  </si>
  <si>
    <t>230****4929</t>
  </si>
  <si>
    <t>622****6318</t>
  </si>
  <si>
    <t>460****642X</t>
  </si>
  <si>
    <t>460****2537</t>
  </si>
  <si>
    <t>610****2024</t>
  </si>
  <si>
    <t>412****3325</t>
  </si>
  <si>
    <t>430****7268</t>
  </si>
  <si>
    <t>460****6186</t>
  </si>
  <si>
    <t>430****4421</t>
  </si>
  <si>
    <t>460****5921</t>
  </si>
  <si>
    <t>411****6343</t>
  </si>
  <si>
    <t>500****870X</t>
  </si>
  <si>
    <t>412****1520</t>
  </si>
  <si>
    <t>230****2527</t>
  </si>
  <si>
    <t>230****5820</t>
  </si>
  <si>
    <t>371****2721</t>
  </si>
  <si>
    <t>130****0208</t>
  </si>
  <si>
    <t>420****1222</t>
  </si>
  <si>
    <t>622****1028</t>
  </si>
  <si>
    <t>622****2034</t>
  </si>
  <si>
    <t>130****3048</t>
  </si>
  <si>
    <t>420****1238</t>
  </si>
  <si>
    <t>460****3526</t>
  </si>
  <si>
    <t>469****3946</t>
  </si>
  <si>
    <t>460****3734</t>
  </si>
  <si>
    <t>230****2821</t>
  </si>
  <si>
    <t>460****7846</t>
  </si>
  <si>
    <t>412****6469</t>
  </si>
  <si>
    <t>220****0626</t>
  </si>
  <si>
    <t>410****0085</t>
  </si>
  <si>
    <t>362****7324</t>
  </si>
  <si>
    <t>340****3028</t>
  </si>
  <si>
    <t>452****0046</t>
  </si>
  <si>
    <t>130****281X</t>
  </si>
  <si>
    <t>340****4229</t>
  </si>
  <si>
    <t>152****0067</t>
  </si>
  <si>
    <t>370****0523</t>
  </si>
  <si>
    <t>230****0241</t>
  </si>
  <si>
    <t>431****1647</t>
  </si>
  <si>
    <t>320****1645</t>
  </si>
  <si>
    <t>130****2749</t>
  </si>
  <si>
    <t>230****082X</t>
  </si>
  <si>
    <t>232****1940</t>
  </si>
  <si>
    <t>622****0621</t>
  </si>
  <si>
    <t>142****1223</t>
  </si>
  <si>
    <t>210****1824</t>
  </si>
  <si>
    <t>460****6121</t>
  </si>
  <si>
    <t>231****731X</t>
  </si>
  <si>
    <t>230****0524</t>
  </si>
  <si>
    <t>370****6723</t>
  </si>
  <si>
    <t>412****5200</t>
  </si>
  <si>
    <t>152****0029</t>
  </si>
  <si>
    <t>411****5428</t>
  </si>
  <si>
    <t>440****4826</t>
  </si>
  <si>
    <t>142****3049</t>
  </si>
  <si>
    <t>410****2027</t>
  </si>
  <si>
    <t>622****054X</t>
  </si>
  <si>
    <t>230****1288</t>
  </si>
  <si>
    <t>220****0028</t>
  </si>
  <si>
    <t>230****2546</t>
  </si>
  <si>
    <t>220****1449</t>
  </si>
  <si>
    <t>450****5922</t>
  </si>
  <si>
    <t>522****0445</t>
  </si>
  <si>
    <t>441****6821</t>
  </si>
  <si>
    <t>450****0777</t>
  </si>
  <si>
    <t>230****0869</t>
  </si>
  <si>
    <t>412****2548</t>
  </si>
  <si>
    <t>612****0022</t>
  </si>
  <si>
    <t>460****6037</t>
  </si>
  <si>
    <t>0121_小学综合实践教师</t>
  </si>
  <si>
    <t>460****1813</t>
  </si>
  <si>
    <t>511****0026</t>
  </si>
  <si>
    <t>460****2495</t>
  </si>
  <si>
    <t>460****0881</t>
  </si>
  <si>
    <t>469****6444</t>
  </si>
  <si>
    <t>220****1065</t>
  </si>
  <si>
    <t>460****392X</t>
  </si>
  <si>
    <t>460****4140</t>
  </si>
  <si>
    <t>460****1663</t>
  </si>
  <si>
    <t>460****2228</t>
  </si>
  <si>
    <t>460****5008</t>
  </si>
  <si>
    <t>360****0026</t>
  </si>
  <si>
    <t>460****4061</t>
  </si>
  <si>
    <t>460****2936</t>
  </si>
  <si>
    <t>460****4720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</si>
</sst>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rgb="FF000000"/>
      <name val="Calibri"/>
      <charset val="134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28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62"/>
  <sheetViews>
    <sheetView tabSelected="1" zoomScale="85" zoomScaleNormal="85" workbookViewId="0">
      <selection activeCell="C4062" sqref="C4062"/>
    </sheetView>
  </sheetViews>
  <sheetFormatPr defaultColWidth="9.14545454545454" defaultRowHeight="30" customHeight="1" outlineLevelCol="3"/>
  <cols>
    <col min="1" max="1" width="13.3636363636364" style="3" customWidth="1"/>
    <col min="2" max="2" width="29.8363636363636" style="3" customWidth="1"/>
    <col min="3" max="3" width="18.0909090909091" style="4" customWidth="1"/>
    <col min="4" max="4" width="29.4" style="3" customWidth="1"/>
    <col min="5" max="16384" width="9.14545454545454" style="3"/>
  </cols>
  <sheetData>
    <row r="1" ht="66" customHeight="1" spans="1:4">
      <c r="A1" s="5" t="s">
        <v>0</v>
      </c>
      <c r="B1" s="5"/>
      <c r="C1" s="5"/>
      <c r="D1" s="5"/>
    </row>
    <row r="2" s="1" customFormat="1" ht="38.25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2" customFormat="1" customHeight="1" spans="1:4">
      <c r="A3" s="7">
        <v>1</v>
      </c>
      <c r="B3" s="8" t="s">
        <v>5</v>
      </c>
      <c r="C3" s="8" t="str">
        <f>"林高茹"</f>
        <v>林高茹</v>
      </c>
      <c r="D3" s="9" t="s">
        <v>6</v>
      </c>
    </row>
    <row r="4" s="2" customFormat="1" customHeight="1" spans="1:4">
      <c r="A4" s="7">
        <v>2</v>
      </c>
      <c r="B4" s="8" t="s">
        <v>5</v>
      </c>
      <c r="C4" s="8" t="str">
        <f>"朱惠玲"</f>
        <v>朱惠玲</v>
      </c>
      <c r="D4" s="9" t="s">
        <v>7</v>
      </c>
    </row>
    <row r="5" s="2" customFormat="1" customHeight="1" spans="1:4">
      <c r="A5" s="7">
        <v>3</v>
      </c>
      <c r="B5" s="8" t="s">
        <v>5</v>
      </c>
      <c r="C5" s="8" t="str">
        <f>"林健玲"</f>
        <v>林健玲</v>
      </c>
      <c r="D5" s="9" t="s">
        <v>8</v>
      </c>
    </row>
    <row r="6" s="2" customFormat="1" customHeight="1" spans="1:4">
      <c r="A6" s="7">
        <v>4</v>
      </c>
      <c r="B6" s="8" t="s">
        <v>5</v>
      </c>
      <c r="C6" s="8" t="str">
        <f>"胡盈"</f>
        <v>胡盈</v>
      </c>
      <c r="D6" s="9" t="s">
        <v>9</v>
      </c>
    </row>
    <row r="7" s="2" customFormat="1" customHeight="1" spans="1:4">
      <c r="A7" s="7">
        <v>5</v>
      </c>
      <c r="B7" s="8" t="s">
        <v>5</v>
      </c>
      <c r="C7" s="8" t="str">
        <f>"庄文文"</f>
        <v>庄文文</v>
      </c>
      <c r="D7" s="9" t="s">
        <v>10</v>
      </c>
    </row>
    <row r="8" s="2" customFormat="1" customHeight="1" spans="1:4">
      <c r="A8" s="7">
        <v>6</v>
      </c>
      <c r="B8" s="8" t="s">
        <v>5</v>
      </c>
      <c r="C8" s="8" t="str">
        <f>"郑芳林"</f>
        <v>郑芳林</v>
      </c>
      <c r="D8" s="9" t="s">
        <v>11</v>
      </c>
    </row>
    <row r="9" s="2" customFormat="1" customHeight="1" spans="1:4">
      <c r="A9" s="7">
        <v>7</v>
      </c>
      <c r="B9" s="8" t="s">
        <v>5</v>
      </c>
      <c r="C9" s="8" t="str">
        <f>"贾丽丽"</f>
        <v>贾丽丽</v>
      </c>
      <c r="D9" s="9" t="s">
        <v>12</v>
      </c>
    </row>
    <row r="10" s="2" customFormat="1" customHeight="1" spans="1:4">
      <c r="A10" s="7">
        <v>8</v>
      </c>
      <c r="B10" s="8" t="s">
        <v>5</v>
      </c>
      <c r="C10" s="8" t="str">
        <f>"周璇"</f>
        <v>周璇</v>
      </c>
      <c r="D10" s="9" t="s">
        <v>13</v>
      </c>
    </row>
    <row r="11" s="2" customFormat="1" customHeight="1" spans="1:4">
      <c r="A11" s="7">
        <v>9</v>
      </c>
      <c r="B11" s="8" t="s">
        <v>5</v>
      </c>
      <c r="C11" s="8" t="str">
        <f>"郑丕华"</f>
        <v>郑丕华</v>
      </c>
      <c r="D11" s="9" t="s">
        <v>14</v>
      </c>
    </row>
    <row r="12" s="2" customFormat="1" customHeight="1" spans="1:4">
      <c r="A12" s="7">
        <v>10</v>
      </c>
      <c r="B12" s="8" t="s">
        <v>5</v>
      </c>
      <c r="C12" s="8" t="str">
        <f>"林媛媛"</f>
        <v>林媛媛</v>
      </c>
      <c r="D12" s="9" t="s">
        <v>15</v>
      </c>
    </row>
    <row r="13" s="2" customFormat="1" customHeight="1" spans="1:4">
      <c r="A13" s="7">
        <v>11</v>
      </c>
      <c r="B13" s="8" t="s">
        <v>5</v>
      </c>
      <c r="C13" s="8" t="str">
        <f>"李颖如"</f>
        <v>李颖如</v>
      </c>
      <c r="D13" s="9" t="s">
        <v>16</v>
      </c>
    </row>
    <row r="14" s="2" customFormat="1" customHeight="1" spans="1:4">
      <c r="A14" s="7">
        <v>12</v>
      </c>
      <c r="B14" s="8" t="s">
        <v>5</v>
      </c>
      <c r="C14" s="8" t="str">
        <f>"庞华南"</f>
        <v>庞华南</v>
      </c>
      <c r="D14" s="9" t="s">
        <v>17</v>
      </c>
    </row>
    <row r="15" s="2" customFormat="1" customHeight="1" spans="1:4">
      <c r="A15" s="7">
        <v>13</v>
      </c>
      <c r="B15" s="8" t="s">
        <v>5</v>
      </c>
      <c r="C15" s="8" t="str">
        <f>"宋雨欣"</f>
        <v>宋雨欣</v>
      </c>
      <c r="D15" s="9" t="s">
        <v>18</v>
      </c>
    </row>
    <row r="16" s="2" customFormat="1" customHeight="1" spans="1:4">
      <c r="A16" s="7">
        <v>14</v>
      </c>
      <c r="B16" s="8" t="s">
        <v>5</v>
      </c>
      <c r="C16" s="8" t="str">
        <f>"范媛媛"</f>
        <v>范媛媛</v>
      </c>
      <c r="D16" s="9" t="s">
        <v>19</v>
      </c>
    </row>
    <row r="17" s="2" customFormat="1" customHeight="1" spans="1:4">
      <c r="A17" s="7">
        <v>15</v>
      </c>
      <c r="B17" s="8" t="s">
        <v>5</v>
      </c>
      <c r="C17" s="8" t="str">
        <f>"林慧敏"</f>
        <v>林慧敏</v>
      </c>
      <c r="D17" s="9" t="s">
        <v>20</v>
      </c>
    </row>
    <row r="18" s="2" customFormat="1" customHeight="1" spans="1:4">
      <c r="A18" s="7">
        <v>16</v>
      </c>
      <c r="B18" s="8" t="s">
        <v>5</v>
      </c>
      <c r="C18" s="8" t="str">
        <f>"吴育玲"</f>
        <v>吴育玲</v>
      </c>
      <c r="D18" s="9" t="s">
        <v>21</v>
      </c>
    </row>
    <row r="19" s="2" customFormat="1" customHeight="1" spans="1:4">
      <c r="A19" s="7">
        <v>17</v>
      </c>
      <c r="B19" s="8" t="s">
        <v>5</v>
      </c>
      <c r="C19" s="8" t="str">
        <f>"韩昊禹"</f>
        <v>韩昊禹</v>
      </c>
      <c r="D19" s="9" t="s">
        <v>22</v>
      </c>
    </row>
    <row r="20" s="2" customFormat="1" customHeight="1" spans="1:4">
      <c r="A20" s="7">
        <v>18</v>
      </c>
      <c r="B20" s="8" t="s">
        <v>5</v>
      </c>
      <c r="C20" s="8" t="str">
        <f>"王素华"</f>
        <v>王素华</v>
      </c>
      <c r="D20" s="9" t="s">
        <v>23</v>
      </c>
    </row>
    <row r="21" s="2" customFormat="1" customHeight="1" spans="1:4">
      <c r="A21" s="7">
        <v>19</v>
      </c>
      <c r="B21" s="8" t="s">
        <v>5</v>
      </c>
      <c r="C21" s="8" t="str">
        <f>"邢淑芝"</f>
        <v>邢淑芝</v>
      </c>
      <c r="D21" s="9" t="s">
        <v>24</v>
      </c>
    </row>
    <row r="22" s="2" customFormat="1" customHeight="1" spans="1:4">
      <c r="A22" s="7">
        <v>20</v>
      </c>
      <c r="B22" s="8" t="s">
        <v>5</v>
      </c>
      <c r="C22" s="8" t="str">
        <f>"林榆人"</f>
        <v>林榆人</v>
      </c>
      <c r="D22" s="9" t="s">
        <v>25</v>
      </c>
    </row>
    <row r="23" s="2" customFormat="1" customHeight="1" spans="1:4">
      <c r="A23" s="7">
        <v>21</v>
      </c>
      <c r="B23" s="8" t="s">
        <v>5</v>
      </c>
      <c r="C23" s="8" t="str">
        <f>"陈剑"</f>
        <v>陈剑</v>
      </c>
      <c r="D23" s="9" t="s">
        <v>26</v>
      </c>
    </row>
    <row r="24" s="2" customFormat="1" customHeight="1" spans="1:4">
      <c r="A24" s="7">
        <v>22</v>
      </c>
      <c r="B24" s="8" t="s">
        <v>5</v>
      </c>
      <c r="C24" s="8" t="str">
        <f>"谭佳"</f>
        <v>谭佳</v>
      </c>
      <c r="D24" s="9" t="s">
        <v>27</v>
      </c>
    </row>
    <row r="25" s="2" customFormat="1" customHeight="1" spans="1:4">
      <c r="A25" s="7">
        <v>23</v>
      </c>
      <c r="B25" s="8" t="s">
        <v>5</v>
      </c>
      <c r="C25" s="8" t="str">
        <f>"吴凝"</f>
        <v>吴凝</v>
      </c>
      <c r="D25" s="9" t="s">
        <v>28</v>
      </c>
    </row>
    <row r="26" s="2" customFormat="1" customHeight="1" spans="1:4">
      <c r="A26" s="7">
        <v>24</v>
      </c>
      <c r="B26" s="8" t="s">
        <v>5</v>
      </c>
      <c r="C26" s="8" t="str">
        <f>"陈盛兰"</f>
        <v>陈盛兰</v>
      </c>
      <c r="D26" s="9" t="s">
        <v>29</v>
      </c>
    </row>
    <row r="27" s="2" customFormat="1" customHeight="1" spans="1:4">
      <c r="A27" s="7">
        <v>25</v>
      </c>
      <c r="B27" s="8" t="s">
        <v>5</v>
      </c>
      <c r="C27" s="8" t="str">
        <f>"刘青霞"</f>
        <v>刘青霞</v>
      </c>
      <c r="D27" s="9" t="s">
        <v>30</v>
      </c>
    </row>
    <row r="28" s="2" customFormat="1" customHeight="1" spans="1:4">
      <c r="A28" s="7">
        <v>26</v>
      </c>
      <c r="B28" s="8" t="s">
        <v>5</v>
      </c>
      <c r="C28" s="8" t="str">
        <f>"林杨"</f>
        <v>林杨</v>
      </c>
      <c r="D28" s="9" t="s">
        <v>31</v>
      </c>
    </row>
    <row r="29" s="2" customFormat="1" customHeight="1" spans="1:4">
      <c r="A29" s="7">
        <v>27</v>
      </c>
      <c r="B29" s="8" t="s">
        <v>5</v>
      </c>
      <c r="C29" s="8" t="str">
        <f>"邱晓敏"</f>
        <v>邱晓敏</v>
      </c>
      <c r="D29" s="9" t="s">
        <v>32</v>
      </c>
    </row>
    <row r="30" s="2" customFormat="1" customHeight="1" spans="1:4">
      <c r="A30" s="7">
        <v>28</v>
      </c>
      <c r="B30" s="8" t="s">
        <v>5</v>
      </c>
      <c r="C30" s="8" t="str">
        <f>"吴海珠"</f>
        <v>吴海珠</v>
      </c>
      <c r="D30" s="9" t="s">
        <v>33</v>
      </c>
    </row>
    <row r="31" s="2" customFormat="1" customHeight="1" spans="1:4">
      <c r="A31" s="7">
        <v>29</v>
      </c>
      <c r="B31" s="8" t="s">
        <v>5</v>
      </c>
      <c r="C31" s="8" t="str">
        <f>"黎俊希"</f>
        <v>黎俊希</v>
      </c>
      <c r="D31" s="9" t="s">
        <v>34</v>
      </c>
    </row>
    <row r="32" s="2" customFormat="1" customHeight="1" spans="1:4">
      <c r="A32" s="7">
        <v>30</v>
      </c>
      <c r="B32" s="8" t="s">
        <v>5</v>
      </c>
      <c r="C32" s="8" t="str">
        <f>"冉繁荣"</f>
        <v>冉繁荣</v>
      </c>
      <c r="D32" s="9" t="s">
        <v>35</v>
      </c>
    </row>
    <row r="33" s="2" customFormat="1" customHeight="1" spans="1:4">
      <c r="A33" s="7">
        <v>31</v>
      </c>
      <c r="B33" s="8" t="s">
        <v>5</v>
      </c>
      <c r="C33" s="8" t="str">
        <f>"谢兰花"</f>
        <v>谢兰花</v>
      </c>
      <c r="D33" s="9" t="s">
        <v>36</v>
      </c>
    </row>
    <row r="34" s="2" customFormat="1" customHeight="1" spans="1:4">
      <c r="A34" s="7">
        <v>32</v>
      </c>
      <c r="B34" s="8" t="s">
        <v>5</v>
      </c>
      <c r="C34" s="8" t="str">
        <f>"吴晓晓"</f>
        <v>吴晓晓</v>
      </c>
      <c r="D34" s="9" t="s">
        <v>24</v>
      </c>
    </row>
    <row r="35" s="2" customFormat="1" customHeight="1" spans="1:4">
      <c r="A35" s="7">
        <v>33</v>
      </c>
      <c r="B35" s="8" t="s">
        <v>5</v>
      </c>
      <c r="C35" s="8" t="str">
        <f>"庄淑红"</f>
        <v>庄淑红</v>
      </c>
      <c r="D35" s="9" t="s">
        <v>37</v>
      </c>
    </row>
    <row r="36" s="2" customFormat="1" customHeight="1" spans="1:4">
      <c r="A36" s="7">
        <v>34</v>
      </c>
      <c r="B36" s="8" t="s">
        <v>5</v>
      </c>
      <c r="C36" s="8" t="str">
        <f>"吴卓颖"</f>
        <v>吴卓颖</v>
      </c>
      <c r="D36" s="9" t="s">
        <v>38</v>
      </c>
    </row>
    <row r="37" s="2" customFormat="1" customHeight="1" spans="1:4">
      <c r="A37" s="7">
        <v>35</v>
      </c>
      <c r="B37" s="8" t="s">
        <v>5</v>
      </c>
      <c r="C37" s="8" t="str">
        <f>"甘露"</f>
        <v>甘露</v>
      </c>
      <c r="D37" s="9" t="s">
        <v>39</v>
      </c>
    </row>
    <row r="38" s="2" customFormat="1" customHeight="1" spans="1:4">
      <c r="A38" s="7">
        <v>36</v>
      </c>
      <c r="B38" s="8" t="s">
        <v>5</v>
      </c>
      <c r="C38" s="8" t="str">
        <f>"丛明慧"</f>
        <v>丛明慧</v>
      </c>
      <c r="D38" s="9" t="s">
        <v>40</v>
      </c>
    </row>
    <row r="39" s="2" customFormat="1" customHeight="1" spans="1:4">
      <c r="A39" s="7">
        <v>37</v>
      </c>
      <c r="B39" s="8" t="s">
        <v>5</v>
      </c>
      <c r="C39" s="8" t="str">
        <f>"邢贞苗"</f>
        <v>邢贞苗</v>
      </c>
      <c r="D39" s="9" t="s">
        <v>41</v>
      </c>
    </row>
    <row r="40" s="2" customFormat="1" customHeight="1" spans="1:4">
      <c r="A40" s="7">
        <v>38</v>
      </c>
      <c r="B40" s="8" t="s">
        <v>5</v>
      </c>
      <c r="C40" s="8" t="str">
        <f>"温芳艳"</f>
        <v>温芳艳</v>
      </c>
      <c r="D40" s="9" t="s">
        <v>42</v>
      </c>
    </row>
    <row r="41" s="2" customFormat="1" customHeight="1" spans="1:4">
      <c r="A41" s="7">
        <v>39</v>
      </c>
      <c r="B41" s="8" t="s">
        <v>5</v>
      </c>
      <c r="C41" s="8" t="str">
        <f>"陈昭璇"</f>
        <v>陈昭璇</v>
      </c>
      <c r="D41" s="9" t="s">
        <v>43</v>
      </c>
    </row>
    <row r="42" s="2" customFormat="1" customHeight="1" spans="1:4">
      <c r="A42" s="7">
        <v>40</v>
      </c>
      <c r="B42" s="8" t="s">
        <v>5</v>
      </c>
      <c r="C42" s="8" t="str">
        <f>"陈含妮"</f>
        <v>陈含妮</v>
      </c>
      <c r="D42" s="9" t="s">
        <v>44</v>
      </c>
    </row>
    <row r="43" s="2" customFormat="1" customHeight="1" spans="1:4">
      <c r="A43" s="7">
        <v>41</v>
      </c>
      <c r="B43" s="8" t="s">
        <v>5</v>
      </c>
      <c r="C43" s="8" t="str">
        <f>"王昊宇"</f>
        <v>王昊宇</v>
      </c>
      <c r="D43" s="9" t="s">
        <v>45</v>
      </c>
    </row>
    <row r="44" s="2" customFormat="1" customHeight="1" spans="1:4">
      <c r="A44" s="7">
        <v>42</v>
      </c>
      <c r="B44" s="8" t="s">
        <v>5</v>
      </c>
      <c r="C44" s="8" t="str">
        <f>"陈景景"</f>
        <v>陈景景</v>
      </c>
      <c r="D44" s="9" t="s">
        <v>46</v>
      </c>
    </row>
    <row r="45" s="2" customFormat="1" customHeight="1" spans="1:4">
      <c r="A45" s="7">
        <v>43</v>
      </c>
      <c r="B45" s="8" t="s">
        <v>5</v>
      </c>
      <c r="C45" s="8" t="str">
        <f>"罗靖超"</f>
        <v>罗靖超</v>
      </c>
      <c r="D45" s="9" t="s">
        <v>47</v>
      </c>
    </row>
    <row r="46" s="2" customFormat="1" customHeight="1" spans="1:4">
      <c r="A46" s="7">
        <v>44</v>
      </c>
      <c r="B46" s="8" t="s">
        <v>5</v>
      </c>
      <c r="C46" s="8" t="str">
        <f>"符梦影"</f>
        <v>符梦影</v>
      </c>
      <c r="D46" s="9" t="s">
        <v>48</v>
      </c>
    </row>
    <row r="47" s="2" customFormat="1" customHeight="1" spans="1:4">
      <c r="A47" s="7">
        <v>45</v>
      </c>
      <c r="B47" s="8" t="s">
        <v>5</v>
      </c>
      <c r="C47" s="8" t="str">
        <f>"莫相丽"</f>
        <v>莫相丽</v>
      </c>
      <c r="D47" s="9" t="s">
        <v>49</v>
      </c>
    </row>
    <row r="48" s="2" customFormat="1" customHeight="1" spans="1:4">
      <c r="A48" s="7">
        <v>46</v>
      </c>
      <c r="B48" s="8" t="s">
        <v>5</v>
      </c>
      <c r="C48" s="8" t="str">
        <f>"黄循富"</f>
        <v>黄循富</v>
      </c>
      <c r="D48" s="9" t="s">
        <v>50</v>
      </c>
    </row>
    <row r="49" s="2" customFormat="1" customHeight="1" spans="1:4">
      <c r="A49" s="7">
        <v>47</v>
      </c>
      <c r="B49" s="8" t="s">
        <v>5</v>
      </c>
      <c r="C49" s="8" t="str">
        <f>"张莉"</f>
        <v>张莉</v>
      </c>
      <c r="D49" s="9" t="s">
        <v>51</v>
      </c>
    </row>
    <row r="50" s="2" customFormat="1" customHeight="1" spans="1:4">
      <c r="A50" s="7">
        <v>48</v>
      </c>
      <c r="B50" s="8" t="s">
        <v>5</v>
      </c>
      <c r="C50" s="8" t="str">
        <f>"黎燕花"</f>
        <v>黎燕花</v>
      </c>
      <c r="D50" s="9" t="s">
        <v>52</v>
      </c>
    </row>
    <row r="51" s="2" customFormat="1" customHeight="1" spans="1:4">
      <c r="A51" s="7">
        <v>49</v>
      </c>
      <c r="B51" s="8" t="s">
        <v>5</v>
      </c>
      <c r="C51" s="8" t="str">
        <f>"李卓"</f>
        <v>李卓</v>
      </c>
      <c r="D51" s="9" t="s">
        <v>53</v>
      </c>
    </row>
    <row r="52" s="2" customFormat="1" customHeight="1" spans="1:4">
      <c r="A52" s="7">
        <v>50</v>
      </c>
      <c r="B52" s="8" t="s">
        <v>5</v>
      </c>
      <c r="C52" s="8" t="str">
        <f>"尹妃"</f>
        <v>尹妃</v>
      </c>
      <c r="D52" s="9" t="s">
        <v>54</v>
      </c>
    </row>
    <row r="53" s="2" customFormat="1" customHeight="1" spans="1:4">
      <c r="A53" s="7">
        <v>51</v>
      </c>
      <c r="B53" s="8" t="s">
        <v>5</v>
      </c>
      <c r="C53" s="8" t="str">
        <f>"刘家伟"</f>
        <v>刘家伟</v>
      </c>
      <c r="D53" s="9" t="s">
        <v>55</v>
      </c>
    </row>
    <row r="54" s="2" customFormat="1" customHeight="1" spans="1:4">
      <c r="A54" s="7">
        <v>52</v>
      </c>
      <c r="B54" s="8" t="s">
        <v>5</v>
      </c>
      <c r="C54" s="8" t="str">
        <f>"孙显敏"</f>
        <v>孙显敏</v>
      </c>
      <c r="D54" s="9" t="s">
        <v>56</v>
      </c>
    </row>
    <row r="55" s="2" customFormat="1" customHeight="1" spans="1:4">
      <c r="A55" s="7">
        <v>53</v>
      </c>
      <c r="B55" s="8" t="s">
        <v>5</v>
      </c>
      <c r="C55" s="8" t="str">
        <f>"钟露婷"</f>
        <v>钟露婷</v>
      </c>
      <c r="D55" s="9" t="s">
        <v>57</v>
      </c>
    </row>
    <row r="56" s="2" customFormat="1" customHeight="1" spans="1:4">
      <c r="A56" s="7">
        <v>54</v>
      </c>
      <c r="B56" s="8" t="s">
        <v>5</v>
      </c>
      <c r="C56" s="8" t="str">
        <f>"唐晓荣"</f>
        <v>唐晓荣</v>
      </c>
      <c r="D56" s="9" t="s">
        <v>58</v>
      </c>
    </row>
    <row r="57" s="2" customFormat="1" customHeight="1" spans="1:4">
      <c r="A57" s="7">
        <v>55</v>
      </c>
      <c r="B57" s="8" t="s">
        <v>5</v>
      </c>
      <c r="C57" s="8" t="str">
        <f>"陈小玲"</f>
        <v>陈小玲</v>
      </c>
      <c r="D57" s="9" t="s">
        <v>59</v>
      </c>
    </row>
    <row r="58" s="2" customFormat="1" customHeight="1" spans="1:4">
      <c r="A58" s="7">
        <v>56</v>
      </c>
      <c r="B58" s="8" t="s">
        <v>5</v>
      </c>
      <c r="C58" s="8" t="str">
        <f>"王钰萱"</f>
        <v>王钰萱</v>
      </c>
      <c r="D58" s="9" t="s">
        <v>60</v>
      </c>
    </row>
    <row r="59" s="2" customFormat="1" customHeight="1" spans="1:4">
      <c r="A59" s="7">
        <v>57</v>
      </c>
      <c r="B59" s="8" t="s">
        <v>5</v>
      </c>
      <c r="C59" s="8" t="str">
        <f>"辛丽"</f>
        <v>辛丽</v>
      </c>
      <c r="D59" s="9" t="s">
        <v>61</v>
      </c>
    </row>
    <row r="60" s="2" customFormat="1" customHeight="1" spans="1:4">
      <c r="A60" s="7">
        <v>58</v>
      </c>
      <c r="B60" s="8" t="s">
        <v>5</v>
      </c>
      <c r="C60" s="8" t="str">
        <f>"张琳"</f>
        <v>张琳</v>
      </c>
      <c r="D60" s="9" t="s">
        <v>62</v>
      </c>
    </row>
    <row r="61" s="2" customFormat="1" customHeight="1" spans="1:4">
      <c r="A61" s="7">
        <v>59</v>
      </c>
      <c r="B61" s="8" t="s">
        <v>5</v>
      </c>
      <c r="C61" s="8" t="str">
        <f>"张昌珍"</f>
        <v>张昌珍</v>
      </c>
      <c r="D61" s="9" t="s">
        <v>63</v>
      </c>
    </row>
    <row r="62" s="2" customFormat="1" customHeight="1" spans="1:4">
      <c r="A62" s="7">
        <v>60</v>
      </c>
      <c r="B62" s="8" t="s">
        <v>5</v>
      </c>
      <c r="C62" s="8" t="str">
        <f>"刘冰洁"</f>
        <v>刘冰洁</v>
      </c>
      <c r="D62" s="9" t="s">
        <v>64</v>
      </c>
    </row>
    <row r="63" s="2" customFormat="1" customHeight="1" spans="1:4">
      <c r="A63" s="7">
        <v>61</v>
      </c>
      <c r="B63" s="8" t="s">
        <v>5</v>
      </c>
      <c r="C63" s="8" t="str">
        <f>"符小青"</f>
        <v>符小青</v>
      </c>
      <c r="D63" s="9" t="s">
        <v>65</v>
      </c>
    </row>
    <row r="64" s="2" customFormat="1" customHeight="1" spans="1:4">
      <c r="A64" s="7">
        <v>62</v>
      </c>
      <c r="B64" s="8" t="s">
        <v>5</v>
      </c>
      <c r="C64" s="8" t="str">
        <f>"徐娜"</f>
        <v>徐娜</v>
      </c>
      <c r="D64" s="9" t="s">
        <v>66</v>
      </c>
    </row>
    <row r="65" s="2" customFormat="1" customHeight="1" spans="1:4">
      <c r="A65" s="7">
        <v>63</v>
      </c>
      <c r="B65" s="8" t="s">
        <v>5</v>
      </c>
      <c r="C65" s="8" t="str">
        <f>"冯若妃"</f>
        <v>冯若妃</v>
      </c>
      <c r="D65" s="9" t="s">
        <v>67</v>
      </c>
    </row>
    <row r="66" s="2" customFormat="1" customHeight="1" spans="1:4">
      <c r="A66" s="7">
        <v>64</v>
      </c>
      <c r="B66" s="8" t="s">
        <v>5</v>
      </c>
      <c r="C66" s="8" t="str">
        <f>"符驻在"</f>
        <v>符驻在</v>
      </c>
      <c r="D66" s="9" t="s">
        <v>68</v>
      </c>
    </row>
    <row r="67" s="2" customFormat="1" customHeight="1" spans="1:4">
      <c r="A67" s="7">
        <v>65</v>
      </c>
      <c r="B67" s="8" t="s">
        <v>5</v>
      </c>
      <c r="C67" s="8" t="str">
        <f>"何佳欣"</f>
        <v>何佳欣</v>
      </c>
      <c r="D67" s="9" t="s">
        <v>10</v>
      </c>
    </row>
    <row r="68" s="2" customFormat="1" customHeight="1" spans="1:4">
      <c r="A68" s="7">
        <v>66</v>
      </c>
      <c r="B68" s="8" t="s">
        <v>5</v>
      </c>
      <c r="C68" s="8" t="str">
        <f>"何金花"</f>
        <v>何金花</v>
      </c>
      <c r="D68" s="9" t="s">
        <v>69</v>
      </c>
    </row>
    <row r="69" s="2" customFormat="1" customHeight="1" spans="1:4">
      <c r="A69" s="7">
        <v>67</v>
      </c>
      <c r="B69" s="8" t="s">
        <v>5</v>
      </c>
      <c r="C69" s="8" t="str">
        <f>"罗鸿雁"</f>
        <v>罗鸿雁</v>
      </c>
      <c r="D69" s="9" t="s">
        <v>70</v>
      </c>
    </row>
    <row r="70" s="2" customFormat="1" customHeight="1" spans="1:4">
      <c r="A70" s="7">
        <v>68</v>
      </c>
      <c r="B70" s="8" t="s">
        <v>5</v>
      </c>
      <c r="C70" s="8" t="str">
        <f>"陈善仁"</f>
        <v>陈善仁</v>
      </c>
      <c r="D70" s="9" t="s">
        <v>71</v>
      </c>
    </row>
    <row r="71" s="2" customFormat="1" customHeight="1" spans="1:4">
      <c r="A71" s="7">
        <v>69</v>
      </c>
      <c r="B71" s="8" t="s">
        <v>5</v>
      </c>
      <c r="C71" s="8" t="str">
        <f>"陈玉玲"</f>
        <v>陈玉玲</v>
      </c>
      <c r="D71" s="9" t="s">
        <v>72</v>
      </c>
    </row>
    <row r="72" s="2" customFormat="1" customHeight="1" spans="1:4">
      <c r="A72" s="7">
        <v>70</v>
      </c>
      <c r="B72" s="8" t="s">
        <v>5</v>
      </c>
      <c r="C72" s="8" t="str">
        <f>"王欣馨"</f>
        <v>王欣馨</v>
      </c>
      <c r="D72" s="9" t="s">
        <v>73</v>
      </c>
    </row>
    <row r="73" s="2" customFormat="1" customHeight="1" spans="1:4">
      <c r="A73" s="7">
        <v>71</v>
      </c>
      <c r="B73" s="8" t="s">
        <v>5</v>
      </c>
      <c r="C73" s="8" t="str">
        <f>"陈江雨"</f>
        <v>陈江雨</v>
      </c>
      <c r="D73" s="9" t="s">
        <v>74</v>
      </c>
    </row>
    <row r="74" s="2" customFormat="1" customHeight="1" spans="1:4">
      <c r="A74" s="7">
        <v>72</v>
      </c>
      <c r="B74" s="8" t="s">
        <v>5</v>
      </c>
      <c r="C74" s="8" t="str">
        <f>"曾繁莉"</f>
        <v>曾繁莉</v>
      </c>
      <c r="D74" s="9" t="s">
        <v>75</v>
      </c>
    </row>
    <row r="75" s="2" customFormat="1" customHeight="1" spans="1:4">
      <c r="A75" s="7">
        <v>73</v>
      </c>
      <c r="B75" s="8" t="s">
        <v>5</v>
      </c>
      <c r="C75" s="8" t="str">
        <f>"廖静"</f>
        <v>廖静</v>
      </c>
      <c r="D75" s="9" t="s">
        <v>76</v>
      </c>
    </row>
    <row r="76" s="2" customFormat="1" customHeight="1" spans="1:4">
      <c r="A76" s="7">
        <v>74</v>
      </c>
      <c r="B76" s="8" t="s">
        <v>5</v>
      </c>
      <c r="C76" s="8" t="str">
        <f>"许玲红"</f>
        <v>许玲红</v>
      </c>
      <c r="D76" s="9" t="s">
        <v>77</v>
      </c>
    </row>
    <row r="77" s="2" customFormat="1" customHeight="1" spans="1:4">
      <c r="A77" s="7">
        <v>75</v>
      </c>
      <c r="B77" s="8" t="s">
        <v>5</v>
      </c>
      <c r="C77" s="8" t="str">
        <f>"张琎予"</f>
        <v>张琎予</v>
      </c>
      <c r="D77" s="9" t="s">
        <v>78</v>
      </c>
    </row>
    <row r="78" s="2" customFormat="1" customHeight="1" spans="1:4">
      <c r="A78" s="7">
        <v>76</v>
      </c>
      <c r="B78" s="8" t="s">
        <v>5</v>
      </c>
      <c r="C78" s="8" t="str">
        <f>"钟周芹"</f>
        <v>钟周芹</v>
      </c>
      <c r="D78" s="9" t="s">
        <v>79</v>
      </c>
    </row>
    <row r="79" s="2" customFormat="1" customHeight="1" spans="1:4">
      <c r="A79" s="7">
        <v>77</v>
      </c>
      <c r="B79" s="8" t="s">
        <v>5</v>
      </c>
      <c r="C79" s="8" t="str">
        <f>"闫聪聪"</f>
        <v>闫聪聪</v>
      </c>
      <c r="D79" s="9" t="s">
        <v>80</v>
      </c>
    </row>
    <row r="80" s="2" customFormat="1" customHeight="1" spans="1:4">
      <c r="A80" s="7">
        <v>78</v>
      </c>
      <c r="B80" s="8" t="s">
        <v>5</v>
      </c>
      <c r="C80" s="8" t="str">
        <f>"张超"</f>
        <v>张超</v>
      </c>
      <c r="D80" s="9" t="s">
        <v>81</v>
      </c>
    </row>
    <row r="81" s="2" customFormat="1" customHeight="1" spans="1:4">
      <c r="A81" s="7">
        <v>79</v>
      </c>
      <c r="B81" s="8" t="s">
        <v>5</v>
      </c>
      <c r="C81" s="8" t="str">
        <f>"林小玉"</f>
        <v>林小玉</v>
      </c>
      <c r="D81" s="9" t="s">
        <v>82</v>
      </c>
    </row>
    <row r="82" s="2" customFormat="1" customHeight="1" spans="1:4">
      <c r="A82" s="7">
        <v>80</v>
      </c>
      <c r="B82" s="8" t="s">
        <v>5</v>
      </c>
      <c r="C82" s="8" t="str">
        <f>"苏秋梅"</f>
        <v>苏秋梅</v>
      </c>
      <c r="D82" s="9" t="s">
        <v>83</v>
      </c>
    </row>
    <row r="83" s="2" customFormat="1" customHeight="1" spans="1:4">
      <c r="A83" s="7">
        <v>81</v>
      </c>
      <c r="B83" s="8" t="s">
        <v>5</v>
      </c>
      <c r="C83" s="8" t="str">
        <f>"王怀莉"</f>
        <v>王怀莉</v>
      </c>
      <c r="D83" s="9" t="s">
        <v>84</v>
      </c>
    </row>
    <row r="84" s="2" customFormat="1" customHeight="1" spans="1:4">
      <c r="A84" s="7">
        <v>82</v>
      </c>
      <c r="B84" s="8" t="s">
        <v>5</v>
      </c>
      <c r="C84" s="8" t="str">
        <f>"柯婷婷"</f>
        <v>柯婷婷</v>
      </c>
      <c r="D84" s="9" t="s">
        <v>85</v>
      </c>
    </row>
    <row r="85" s="2" customFormat="1" customHeight="1" spans="1:4">
      <c r="A85" s="7">
        <v>83</v>
      </c>
      <c r="B85" s="8" t="s">
        <v>5</v>
      </c>
      <c r="C85" s="8" t="str">
        <f>"骆秀妹"</f>
        <v>骆秀妹</v>
      </c>
      <c r="D85" s="9" t="s">
        <v>86</v>
      </c>
    </row>
    <row r="86" s="2" customFormat="1" customHeight="1" spans="1:4">
      <c r="A86" s="7">
        <v>84</v>
      </c>
      <c r="B86" s="8" t="s">
        <v>5</v>
      </c>
      <c r="C86" s="8" t="str">
        <f>"陈良珍"</f>
        <v>陈良珍</v>
      </c>
      <c r="D86" s="9" t="s">
        <v>87</v>
      </c>
    </row>
    <row r="87" s="2" customFormat="1" customHeight="1" spans="1:4">
      <c r="A87" s="7">
        <v>85</v>
      </c>
      <c r="B87" s="8" t="s">
        <v>5</v>
      </c>
      <c r="C87" s="8" t="str">
        <f>"王博文"</f>
        <v>王博文</v>
      </c>
      <c r="D87" s="9" t="s">
        <v>88</v>
      </c>
    </row>
    <row r="88" s="2" customFormat="1" customHeight="1" spans="1:4">
      <c r="A88" s="7">
        <v>86</v>
      </c>
      <c r="B88" s="8" t="s">
        <v>5</v>
      </c>
      <c r="C88" s="8" t="str">
        <f>"邢漤情"</f>
        <v>邢漤情</v>
      </c>
      <c r="D88" s="9" t="s">
        <v>89</v>
      </c>
    </row>
    <row r="89" s="2" customFormat="1" customHeight="1" spans="1:4">
      <c r="A89" s="7">
        <v>87</v>
      </c>
      <c r="B89" s="8" t="s">
        <v>5</v>
      </c>
      <c r="C89" s="8" t="str">
        <f>"陈素文"</f>
        <v>陈素文</v>
      </c>
      <c r="D89" s="9" t="s">
        <v>90</v>
      </c>
    </row>
    <row r="90" s="2" customFormat="1" customHeight="1" spans="1:4">
      <c r="A90" s="7">
        <v>88</v>
      </c>
      <c r="B90" s="8" t="s">
        <v>5</v>
      </c>
      <c r="C90" s="8" t="str">
        <f>"陈薇"</f>
        <v>陈薇</v>
      </c>
      <c r="D90" s="9" t="s">
        <v>91</v>
      </c>
    </row>
    <row r="91" s="2" customFormat="1" customHeight="1" spans="1:4">
      <c r="A91" s="7">
        <v>89</v>
      </c>
      <c r="B91" s="8" t="s">
        <v>5</v>
      </c>
      <c r="C91" s="8" t="str">
        <f>"卢世娟"</f>
        <v>卢世娟</v>
      </c>
      <c r="D91" s="9" t="s">
        <v>92</v>
      </c>
    </row>
    <row r="92" s="2" customFormat="1" customHeight="1" spans="1:4">
      <c r="A92" s="7">
        <v>90</v>
      </c>
      <c r="B92" s="8" t="s">
        <v>5</v>
      </c>
      <c r="C92" s="8" t="str">
        <f>"吴瑾明"</f>
        <v>吴瑾明</v>
      </c>
      <c r="D92" s="9" t="s">
        <v>93</v>
      </c>
    </row>
    <row r="93" s="2" customFormat="1" customHeight="1" spans="1:4">
      <c r="A93" s="7">
        <v>91</v>
      </c>
      <c r="B93" s="8" t="s">
        <v>5</v>
      </c>
      <c r="C93" s="8" t="str">
        <f>"林京亭"</f>
        <v>林京亭</v>
      </c>
      <c r="D93" s="9" t="s">
        <v>94</v>
      </c>
    </row>
    <row r="94" s="2" customFormat="1" customHeight="1" spans="1:4">
      <c r="A94" s="7">
        <v>92</v>
      </c>
      <c r="B94" s="8" t="s">
        <v>5</v>
      </c>
      <c r="C94" s="8" t="str">
        <f>"邢邱莺"</f>
        <v>邢邱莺</v>
      </c>
      <c r="D94" s="9" t="s">
        <v>95</v>
      </c>
    </row>
    <row r="95" s="2" customFormat="1" customHeight="1" spans="1:4">
      <c r="A95" s="7">
        <v>93</v>
      </c>
      <c r="B95" s="8" t="s">
        <v>5</v>
      </c>
      <c r="C95" s="8" t="str">
        <f>"吴祥云"</f>
        <v>吴祥云</v>
      </c>
      <c r="D95" s="9" t="s">
        <v>96</v>
      </c>
    </row>
    <row r="96" s="2" customFormat="1" customHeight="1" spans="1:4">
      <c r="A96" s="7">
        <v>94</v>
      </c>
      <c r="B96" s="8" t="s">
        <v>5</v>
      </c>
      <c r="C96" s="8" t="str">
        <f>"卢帅"</f>
        <v>卢帅</v>
      </c>
      <c r="D96" s="9" t="s">
        <v>97</v>
      </c>
    </row>
    <row r="97" s="2" customFormat="1" customHeight="1" spans="1:4">
      <c r="A97" s="7">
        <v>95</v>
      </c>
      <c r="B97" s="8" t="s">
        <v>5</v>
      </c>
      <c r="C97" s="8" t="str">
        <f>"李爱蓉"</f>
        <v>李爱蓉</v>
      </c>
      <c r="D97" s="9" t="s">
        <v>98</v>
      </c>
    </row>
    <row r="98" s="2" customFormat="1" customHeight="1" spans="1:4">
      <c r="A98" s="7">
        <v>96</v>
      </c>
      <c r="B98" s="8" t="s">
        <v>5</v>
      </c>
      <c r="C98" s="8" t="str">
        <f>"黄少"</f>
        <v>黄少</v>
      </c>
      <c r="D98" s="9" t="s">
        <v>99</v>
      </c>
    </row>
    <row r="99" s="2" customFormat="1" customHeight="1" spans="1:4">
      <c r="A99" s="7">
        <v>97</v>
      </c>
      <c r="B99" s="8" t="s">
        <v>5</v>
      </c>
      <c r="C99" s="8" t="str">
        <f>"牛燕敏"</f>
        <v>牛燕敏</v>
      </c>
      <c r="D99" s="9" t="s">
        <v>100</v>
      </c>
    </row>
    <row r="100" s="2" customFormat="1" customHeight="1" spans="1:4">
      <c r="A100" s="7">
        <v>98</v>
      </c>
      <c r="B100" s="8" t="s">
        <v>5</v>
      </c>
      <c r="C100" s="8" t="str">
        <f>"蒋冰芝"</f>
        <v>蒋冰芝</v>
      </c>
      <c r="D100" s="9" t="s">
        <v>101</v>
      </c>
    </row>
    <row r="101" s="2" customFormat="1" customHeight="1" spans="1:4">
      <c r="A101" s="7">
        <v>99</v>
      </c>
      <c r="B101" s="8" t="s">
        <v>5</v>
      </c>
      <c r="C101" s="8" t="str">
        <f>"王小瑛"</f>
        <v>王小瑛</v>
      </c>
      <c r="D101" s="9" t="s">
        <v>102</v>
      </c>
    </row>
    <row r="102" s="2" customFormat="1" customHeight="1" spans="1:4">
      <c r="A102" s="7">
        <v>100</v>
      </c>
      <c r="B102" s="8" t="s">
        <v>5</v>
      </c>
      <c r="C102" s="8" t="str">
        <f>"苗家豪"</f>
        <v>苗家豪</v>
      </c>
      <c r="D102" s="9" t="s">
        <v>103</v>
      </c>
    </row>
    <row r="103" s="2" customFormat="1" customHeight="1" spans="1:4">
      <c r="A103" s="7">
        <v>101</v>
      </c>
      <c r="B103" s="8" t="s">
        <v>5</v>
      </c>
      <c r="C103" s="8" t="str">
        <f>"王石"</f>
        <v>王石</v>
      </c>
      <c r="D103" s="9" t="s">
        <v>104</v>
      </c>
    </row>
    <row r="104" s="2" customFormat="1" customHeight="1" spans="1:4">
      <c r="A104" s="7">
        <v>102</v>
      </c>
      <c r="B104" s="8" t="s">
        <v>5</v>
      </c>
      <c r="C104" s="8" t="str">
        <f>"杜梁晨"</f>
        <v>杜梁晨</v>
      </c>
      <c r="D104" s="9" t="s">
        <v>105</v>
      </c>
    </row>
    <row r="105" s="2" customFormat="1" customHeight="1" spans="1:4">
      <c r="A105" s="7">
        <v>103</v>
      </c>
      <c r="B105" s="8" t="s">
        <v>5</v>
      </c>
      <c r="C105" s="8" t="str">
        <f>"王锡紫"</f>
        <v>王锡紫</v>
      </c>
      <c r="D105" s="9" t="s">
        <v>106</v>
      </c>
    </row>
    <row r="106" s="2" customFormat="1" customHeight="1" spans="1:4">
      <c r="A106" s="7">
        <v>104</v>
      </c>
      <c r="B106" s="8" t="s">
        <v>5</v>
      </c>
      <c r="C106" s="8" t="str">
        <f>"冯聪"</f>
        <v>冯聪</v>
      </c>
      <c r="D106" s="9" t="s">
        <v>107</v>
      </c>
    </row>
    <row r="107" s="2" customFormat="1" customHeight="1" spans="1:4">
      <c r="A107" s="7">
        <v>105</v>
      </c>
      <c r="B107" s="8" t="s">
        <v>5</v>
      </c>
      <c r="C107" s="8" t="str">
        <f>"金亮"</f>
        <v>金亮</v>
      </c>
      <c r="D107" s="9" t="s">
        <v>108</v>
      </c>
    </row>
    <row r="108" s="2" customFormat="1" customHeight="1" spans="1:4">
      <c r="A108" s="7">
        <v>106</v>
      </c>
      <c r="B108" s="8" t="s">
        <v>5</v>
      </c>
      <c r="C108" s="8" t="str">
        <f>"王玲"</f>
        <v>王玲</v>
      </c>
      <c r="D108" s="9" t="s">
        <v>109</v>
      </c>
    </row>
    <row r="109" s="2" customFormat="1" customHeight="1" spans="1:4">
      <c r="A109" s="7">
        <v>107</v>
      </c>
      <c r="B109" s="8" t="s">
        <v>5</v>
      </c>
      <c r="C109" s="8" t="str">
        <f>"黄云清"</f>
        <v>黄云清</v>
      </c>
      <c r="D109" s="9" t="s">
        <v>110</v>
      </c>
    </row>
    <row r="110" s="2" customFormat="1" customHeight="1" spans="1:4">
      <c r="A110" s="7">
        <v>108</v>
      </c>
      <c r="B110" s="8" t="s">
        <v>5</v>
      </c>
      <c r="C110" s="8" t="str">
        <f>"赵志娜"</f>
        <v>赵志娜</v>
      </c>
      <c r="D110" s="9" t="s">
        <v>111</v>
      </c>
    </row>
    <row r="111" s="2" customFormat="1" customHeight="1" spans="1:4">
      <c r="A111" s="7">
        <v>109</v>
      </c>
      <c r="B111" s="8" t="s">
        <v>5</v>
      </c>
      <c r="C111" s="8" t="str">
        <f>"李慧慧"</f>
        <v>李慧慧</v>
      </c>
      <c r="D111" s="9" t="s">
        <v>112</v>
      </c>
    </row>
    <row r="112" s="2" customFormat="1" customHeight="1" spans="1:4">
      <c r="A112" s="7">
        <v>110</v>
      </c>
      <c r="B112" s="8" t="s">
        <v>5</v>
      </c>
      <c r="C112" s="8" t="str">
        <f>"尹红源"</f>
        <v>尹红源</v>
      </c>
      <c r="D112" s="9" t="s">
        <v>113</v>
      </c>
    </row>
    <row r="113" s="2" customFormat="1" customHeight="1" spans="1:4">
      <c r="A113" s="7">
        <v>111</v>
      </c>
      <c r="B113" s="8" t="s">
        <v>5</v>
      </c>
      <c r="C113" s="8" t="str">
        <f>"黄嘉琪"</f>
        <v>黄嘉琪</v>
      </c>
      <c r="D113" s="9" t="s">
        <v>99</v>
      </c>
    </row>
    <row r="114" s="2" customFormat="1" customHeight="1" spans="1:4">
      <c r="A114" s="7">
        <v>112</v>
      </c>
      <c r="B114" s="8" t="s">
        <v>5</v>
      </c>
      <c r="C114" s="8" t="str">
        <f>"陈姮"</f>
        <v>陈姮</v>
      </c>
      <c r="D114" s="9" t="s">
        <v>114</v>
      </c>
    </row>
    <row r="115" s="2" customFormat="1" customHeight="1" spans="1:4">
      <c r="A115" s="7">
        <v>113</v>
      </c>
      <c r="B115" s="8" t="s">
        <v>5</v>
      </c>
      <c r="C115" s="8" t="str">
        <f>"尹莲丽"</f>
        <v>尹莲丽</v>
      </c>
      <c r="D115" s="9" t="s">
        <v>24</v>
      </c>
    </row>
    <row r="116" s="2" customFormat="1" customHeight="1" spans="1:4">
      <c r="A116" s="7">
        <v>114</v>
      </c>
      <c r="B116" s="8" t="s">
        <v>5</v>
      </c>
      <c r="C116" s="8" t="str">
        <f>"朱思翰"</f>
        <v>朱思翰</v>
      </c>
      <c r="D116" s="9" t="s">
        <v>115</v>
      </c>
    </row>
    <row r="117" s="2" customFormat="1" customHeight="1" spans="1:4">
      <c r="A117" s="7">
        <v>115</v>
      </c>
      <c r="B117" s="8" t="s">
        <v>5</v>
      </c>
      <c r="C117" s="8" t="str">
        <f>"史超"</f>
        <v>史超</v>
      </c>
      <c r="D117" s="9" t="s">
        <v>116</v>
      </c>
    </row>
    <row r="118" s="2" customFormat="1" customHeight="1" spans="1:4">
      <c r="A118" s="7">
        <v>116</v>
      </c>
      <c r="B118" s="8" t="s">
        <v>5</v>
      </c>
      <c r="C118" s="8" t="str">
        <f>"郭琼女"</f>
        <v>郭琼女</v>
      </c>
      <c r="D118" s="9" t="s">
        <v>117</v>
      </c>
    </row>
    <row r="119" s="2" customFormat="1" customHeight="1" spans="1:4">
      <c r="A119" s="7">
        <v>117</v>
      </c>
      <c r="B119" s="8" t="s">
        <v>5</v>
      </c>
      <c r="C119" s="8" t="str">
        <f>"黄小真"</f>
        <v>黄小真</v>
      </c>
      <c r="D119" s="9" t="s">
        <v>118</v>
      </c>
    </row>
    <row r="120" s="2" customFormat="1" customHeight="1" spans="1:4">
      <c r="A120" s="7">
        <v>118</v>
      </c>
      <c r="B120" s="8" t="s">
        <v>5</v>
      </c>
      <c r="C120" s="8" t="str">
        <f>"刘琦"</f>
        <v>刘琦</v>
      </c>
      <c r="D120" s="9" t="s">
        <v>119</v>
      </c>
    </row>
    <row r="121" s="2" customFormat="1" customHeight="1" spans="1:4">
      <c r="A121" s="7">
        <v>119</v>
      </c>
      <c r="B121" s="8" t="s">
        <v>120</v>
      </c>
      <c r="C121" s="8" t="str">
        <f>"易意"</f>
        <v>易意</v>
      </c>
      <c r="D121" s="9" t="s">
        <v>121</v>
      </c>
    </row>
    <row r="122" s="2" customFormat="1" customHeight="1" spans="1:4">
      <c r="A122" s="7">
        <v>120</v>
      </c>
      <c r="B122" s="8" t="s">
        <v>120</v>
      </c>
      <c r="C122" s="8" t="str">
        <f>"韩伶"</f>
        <v>韩伶</v>
      </c>
      <c r="D122" s="9" t="s">
        <v>122</v>
      </c>
    </row>
    <row r="123" s="2" customFormat="1" customHeight="1" spans="1:4">
      <c r="A123" s="7">
        <v>121</v>
      </c>
      <c r="B123" s="8" t="s">
        <v>120</v>
      </c>
      <c r="C123" s="8" t="str">
        <f>"余妙云"</f>
        <v>余妙云</v>
      </c>
      <c r="D123" s="9" t="s">
        <v>123</v>
      </c>
    </row>
    <row r="124" s="2" customFormat="1" customHeight="1" spans="1:4">
      <c r="A124" s="7">
        <v>122</v>
      </c>
      <c r="B124" s="8" t="s">
        <v>120</v>
      </c>
      <c r="C124" s="8" t="str">
        <f>"邓荣欣"</f>
        <v>邓荣欣</v>
      </c>
      <c r="D124" s="9" t="s">
        <v>124</v>
      </c>
    </row>
    <row r="125" s="2" customFormat="1" customHeight="1" spans="1:4">
      <c r="A125" s="7">
        <v>123</v>
      </c>
      <c r="B125" s="8" t="s">
        <v>120</v>
      </c>
      <c r="C125" s="8" t="str">
        <f>"邢芳"</f>
        <v>邢芳</v>
      </c>
      <c r="D125" s="9" t="s">
        <v>125</v>
      </c>
    </row>
    <row r="126" s="2" customFormat="1" customHeight="1" spans="1:4">
      <c r="A126" s="7">
        <v>124</v>
      </c>
      <c r="B126" s="8" t="s">
        <v>120</v>
      </c>
      <c r="C126" s="8" t="str">
        <f>"黄长博"</f>
        <v>黄长博</v>
      </c>
      <c r="D126" s="9" t="s">
        <v>126</v>
      </c>
    </row>
    <row r="127" s="2" customFormat="1" customHeight="1" spans="1:4">
      <c r="A127" s="7">
        <v>125</v>
      </c>
      <c r="B127" s="8" t="s">
        <v>120</v>
      </c>
      <c r="C127" s="8" t="str">
        <f>"陈海莲"</f>
        <v>陈海莲</v>
      </c>
      <c r="D127" s="9" t="s">
        <v>127</v>
      </c>
    </row>
    <row r="128" s="2" customFormat="1" customHeight="1" spans="1:4">
      <c r="A128" s="7">
        <v>126</v>
      </c>
      <c r="B128" s="8" t="s">
        <v>120</v>
      </c>
      <c r="C128" s="8" t="str">
        <f>"李道思"</f>
        <v>李道思</v>
      </c>
      <c r="D128" s="9" t="s">
        <v>128</v>
      </c>
    </row>
    <row r="129" s="2" customFormat="1" customHeight="1" spans="1:4">
      <c r="A129" s="7">
        <v>127</v>
      </c>
      <c r="B129" s="8" t="s">
        <v>120</v>
      </c>
      <c r="C129" s="8" t="str">
        <f>"许晓程"</f>
        <v>许晓程</v>
      </c>
      <c r="D129" s="9" t="s">
        <v>129</v>
      </c>
    </row>
    <row r="130" s="2" customFormat="1" customHeight="1" spans="1:4">
      <c r="A130" s="7">
        <v>128</v>
      </c>
      <c r="B130" s="8" t="s">
        <v>120</v>
      </c>
      <c r="C130" s="8" t="str">
        <f>"祝梦婷"</f>
        <v>祝梦婷</v>
      </c>
      <c r="D130" s="9" t="s">
        <v>130</v>
      </c>
    </row>
    <row r="131" s="2" customFormat="1" customHeight="1" spans="1:4">
      <c r="A131" s="7">
        <v>129</v>
      </c>
      <c r="B131" s="8" t="s">
        <v>120</v>
      </c>
      <c r="C131" s="8" t="str">
        <f>"周娜"</f>
        <v>周娜</v>
      </c>
      <c r="D131" s="9" t="s">
        <v>131</v>
      </c>
    </row>
    <row r="132" s="2" customFormat="1" customHeight="1" spans="1:4">
      <c r="A132" s="7">
        <v>130</v>
      </c>
      <c r="B132" s="8" t="s">
        <v>120</v>
      </c>
      <c r="C132" s="8" t="str">
        <f>"蒲青秀"</f>
        <v>蒲青秀</v>
      </c>
      <c r="D132" s="9" t="s">
        <v>132</v>
      </c>
    </row>
    <row r="133" s="2" customFormat="1" customHeight="1" spans="1:4">
      <c r="A133" s="7">
        <v>131</v>
      </c>
      <c r="B133" s="8" t="s">
        <v>120</v>
      </c>
      <c r="C133" s="8" t="str">
        <f>"李家炜"</f>
        <v>李家炜</v>
      </c>
      <c r="D133" s="9" t="s">
        <v>133</v>
      </c>
    </row>
    <row r="134" s="2" customFormat="1" customHeight="1" spans="1:4">
      <c r="A134" s="7">
        <v>132</v>
      </c>
      <c r="B134" s="8" t="s">
        <v>120</v>
      </c>
      <c r="C134" s="8" t="str">
        <f>"马雷刚"</f>
        <v>马雷刚</v>
      </c>
      <c r="D134" s="9" t="s">
        <v>134</v>
      </c>
    </row>
    <row r="135" s="2" customFormat="1" customHeight="1" spans="1:4">
      <c r="A135" s="7">
        <v>133</v>
      </c>
      <c r="B135" s="8" t="s">
        <v>120</v>
      </c>
      <c r="C135" s="8" t="str">
        <f>"简博文"</f>
        <v>简博文</v>
      </c>
      <c r="D135" s="9" t="s">
        <v>135</v>
      </c>
    </row>
    <row r="136" s="2" customFormat="1" customHeight="1" spans="1:4">
      <c r="A136" s="7">
        <v>134</v>
      </c>
      <c r="B136" s="8" t="s">
        <v>120</v>
      </c>
      <c r="C136" s="8" t="str">
        <f>"杜文月"</f>
        <v>杜文月</v>
      </c>
      <c r="D136" s="9" t="s">
        <v>136</v>
      </c>
    </row>
    <row r="137" s="2" customFormat="1" customHeight="1" spans="1:4">
      <c r="A137" s="7">
        <v>135</v>
      </c>
      <c r="B137" s="8" t="s">
        <v>120</v>
      </c>
      <c r="C137" s="8" t="str">
        <f>"邢增婷"</f>
        <v>邢增婷</v>
      </c>
      <c r="D137" s="9" t="s">
        <v>137</v>
      </c>
    </row>
    <row r="138" s="2" customFormat="1" customHeight="1" spans="1:4">
      <c r="A138" s="7">
        <v>136</v>
      </c>
      <c r="B138" s="8" t="s">
        <v>120</v>
      </c>
      <c r="C138" s="8" t="str">
        <f>"林明珍"</f>
        <v>林明珍</v>
      </c>
      <c r="D138" s="9" t="s">
        <v>138</v>
      </c>
    </row>
    <row r="139" s="2" customFormat="1" customHeight="1" spans="1:4">
      <c r="A139" s="7">
        <v>137</v>
      </c>
      <c r="B139" s="8" t="s">
        <v>120</v>
      </c>
      <c r="C139" s="8" t="str">
        <f>"周振悠"</f>
        <v>周振悠</v>
      </c>
      <c r="D139" s="9" t="s">
        <v>139</v>
      </c>
    </row>
    <row r="140" s="2" customFormat="1" customHeight="1" spans="1:4">
      <c r="A140" s="7">
        <v>138</v>
      </c>
      <c r="B140" s="8" t="s">
        <v>120</v>
      </c>
      <c r="C140" s="8" t="str">
        <f>"张春雨"</f>
        <v>张春雨</v>
      </c>
      <c r="D140" s="9" t="s">
        <v>140</v>
      </c>
    </row>
    <row r="141" s="2" customFormat="1" customHeight="1" spans="1:4">
      <c r="A141" s="7">
        <v>139</v>
      </c>
      <c r="B141" s="8" t="s">
        <v>120</v>
      </c>
      <c r="C141" s="8" t="str">
        <f>"王雪桦"</f>
        <v>王雪桦</v>
      </c>
      <c r="D141" s="9" t="s">
        <v>141</v>
      </c>
    </row>
    <row r="142" s="2" customFormat="1" customHeight="1" spans="1:4">
      <c r="A142" s="7">
        <v>140</v>
      </c>
      <c r="B142" s="8" t="s">
        <v>120</v>
      </c>
      <c r="C142" s="8" t="str">
        <f>"陈启东"</f>
        <v>陈启东</v>
      </c>
      <c r="D142" s="9" t="s">
        <v>142</v>
      </c>
    </row>
    <row r="143" s="2" customFormat="1" customHeight="1" spans="1:4">
      <c r="A143" s="7">
        <v>141</v>
      </c>
      <c r="B143" s="8" t="s">
        <v>120</v>
      </c>
      <c r="C143" s="8" t="str">
        <f>"黄慧靖"</f>
        <v>黄慧靖</v>
      </c>
      <c r="D143" s="9" t="s">
        <v>143</v>
      </c>
    </row>
    <row r="144" s="2" customFormat="1" customHeight="1" spans="1:4">
      <c r="A144" s="7">
        <v>142</v>
      </c>
      <c r="B144" s="8" t="s">
        <v>120</v>
      </c>
      <c r="C144" s="8" t="str">
        <f>"符永星"</f>
        <v>符永星</v>
      </c>
      <c r="D144" s="9" t="s">
        <v>144</v>
      </c>
    </row>
    <row r="145" s="2" customFormat="1" customHeight="1" spans="1:4">
      <c r="A145" s="7">
        <v>143</v>
      </c>
      <c r="B145" s="8" t="s">
        <v>120</v>
      </c>
      <c r="C145" s="8" t="str">
        <f>"张峰"</f>
        <v>张峰</v>
      </c>
      <c r="D145" s="9" t="s">
        <v>145</v>
      </c>
    </row>
    <row r="146" s="2" customFormat="1" customHeight="1" spans="1:4">
      <c r="A146" s="7">
        <v>144</v>
      </c>
      <c r="B146" s="8" t="s">
        <v>120</v>
      </c>
      <c r="C146" s="8" t="str">
        <f>"周长生"</f>
        <v>周长生</v>
      </c>
      <c r="D146" s="9" t="s">
        <v>146</v>
      </c>
    </row>
    <row r="147" s="2" customFormat="1" customHeight="1" spans="1:4">
      <c r="A147" s="7">
        <v>145</v>
      </c>
      <c r="B147" s="8" t="s">
        <v>120</v>
      </c>
      <c r="C147" s="8" t="str">
        <f>"刘永梅"</f>
        <v>刘永梅</v>
      </c>
      <c r="D147" s="9" t="s">
        <v>147</v>
      </c>
    </row>
    <row r="148" s="2" customFormat="1" customHeight="1" spans="1:4">
      <c r="A148" s="7">
        <v>146</v>
      </c>
      <c r="B148" s="8" t="s">
        <v>120</v>
      </c>
      <c r="C148" s="8" t="str">
        <f>"邱明明"</f>
        <v>邱明明</v>
      </c>
      <c r="D148" s="9" t="s">
        <v>148</v>
      </c>
    </row>
    <row r="149" s="2" customFormat="1" customHeight="1" spans="1:4">
      <c r="A149" s="7">
        <v>147</v>
      </c>
      <c r="B149" s="8" t="s">
        <v>120</v>
      </c>
      <c r="C149" s="8" t="str">
        <f>"周家麒"</f>
        <v>周家麒</v>
      </c>
      <c r="D149" s="9" t="s">
        <v>149</v>
      </c>
    </row>
    <row r="150" s="2" customFormat="1" customHeight="1" spans="1:4">
      <c r="A150" s="7">
        <v>148</v>
      </c>
      <c r="B150" s="8" t="s">
        <v>120</v>
      </c>
      <c r="C150" s="8" t="str">
        <f>"陈韵歆"</f>
        <v>陈韵歆</v>
      </c>
      <c r="D150" s="9" t="s">
        <v>150</v>
      </c>
    </row>
    <row r="151" s="2" customFormat="1" customHeight="1" spans="1:4">
      <c r="A151" s="7">
        <v>149</v>
      </c>
      <c r="B151" s="8" t="s">
        <v>120</v>
      </c>
      <c r="C151" s="8" t="str">
        <f>"姜明姗"</f>
        <v>姜明姗</v>
      </c>
      <c r="D151" s="9" t="s">
        <v>151</v>
      </c>
    </row>
    <row r="152" s="2" customFormat="1" customHeight="1" spans="1:4">
      <c r="A152" s="7">
        <v>150</v>
      </c>
      <c r="B152" s="8" t="s">
        <v>120</v>
      </c>
      <c r="C152" s="8" t="str">
        <f>"吉芸俏"</f>
        <v>吉芸俏</v>
      </c>
      <c r="D152" s="9" t="s">
        <v>152</v>
      </c>
    </row>
    <row r="153" s="2" customFormat="1" customHeight="1" spans="1:4">
      <c r="A153" s="7">
        <v>151</v>
      </c>
      <c r="B153" s="8" t="s">
        <v>120</v>
      </c>
      <c r="C153" s="8" t="str">
        <f>"陈彩萍"</f>
        <v>陈彩萍</v>
      </c>
      <c r="D153" s="9" t="s">
        <v>153</v>
      </c>
    </row>
    <row r="154" s="2" customFormat="1" customHeight="1" spans="1:4">
      <c r="A154" s="7">
        <v>152</v>
      </c>
      <c r="B154" s="8" t="s">
        <v>120</v>
      </c>
      <c r="C154" s="8" t="str">
        <f>"罗佳"</f>
        <v>罗佳</v>
      </c>
      <c r="D154" s="9" t="s">
        <v>154</v>
      </c>
    </row>
    <row r="155" s="2" customFormat="1" customHeight="1" spans="1:4">
      <c r="A155" s="7">
        <v>153</v>
      </c>
      <c r="B155" s="8" t="s">
        <v>120</v>
      </c>
      <c r="C155" s="8" t="str">
        <f>"王秀清"</f>
        <v>王秀清</v>
      </c>
      <c r="D155" s="9" t="s">
        <v>155</v>
      </c>
    </row>
    <row r="156" s="2" customFormat="1" customHeight="1" spans="1:4">
      <c r="A156" s="7">
        <v>154</v>
      </c>
      <c r="B156" s="8" t="s">
        <v>120</v>
      </c>
      <c r="C156" s="8" t="str">
        <f>"张思佳"</f>
        <v>张思佳</v>
      </c>
      <c r="D156" s="9" t="s">
        <v>156</v>
      </c>
    </row>
    <row r="157" s="2" customFormat="1" customHeight="1" spans="1:4">
      <c r="A157" s="7">
        <v>155</v>
      </c>
      <c r="B157" s="8" t="s">
        <v>120</v>
      </c>
      <c r="C157" s="8" t="str">
        <f>"林连杨"</f>
        <v>林连杨</v>
      </c>
      <c r="D157" s="9" t="s">
        <v>157</v>
      </c>
    </row>
    <row r="158" s="2" customFormat="1" customHeight="1" spans="1:4">
      <c r="A158" s="7">
        <v>156</v>
      </c>
      <c r="B158" s="8" t="s">
        <v>120</v>
      </c>
      <c r="C158" s="8" t="str">
        <f>"王文莉"</f>
        <v>王文莉</v>
      </c>
      <c r="D158" s="9" t="s">
        <v>158</v>
      </c>
    </row>
    <row r="159" s="2" customFormat="1" customHeight="1" spans="1:4">
      <c r="A159" s="7">
        <v>157</v>
      </c>
      <c r="B159" s="8" t="s">
        <v>120</v>
      </c>
      <c r="C159" s="8" t="str">
        <f>"李天宇"</f>
        <v>李天宇</v>
      </c>
      <c r="D159" s="9" t="s">
        <v>159</v>
      </c>
    </row>
    <row r="160" s="2" customFormat="1" customHeight="1" spans="1:4">
      <c r="A160" s="7">
        <v>158</v>
      </c>
      <c r="B160" s="8" t="s">
        <v>120</v>
      </c>
      <c r="C160" s="8" t="str">
        <f>"张馨予"</f>
        <v>张馨予</v>
      </c>
      <c r="D160" s="9" t="s">
        <v>160</v>
      </c>
    </row>
    <row r="161" s="2" customFormat="1" customHeight="1" spans="1:4">
      <c r="A161" s="7">
        <v>159</v>
      </c>
      <c r="B161" s="8" t="s">
        <v>120</v>
      </c>
      <c r="C161" s="8" t="str">
        <f>"韩宜"</f>
        <v>韩宜</v>
      </c>
      <c r="D161" s="9" t="s">
        <v>161</v>
      </c>
    </row>
    <row r="162" s="2" customFormat="1" customHeight="1" spans="1:4">
      <c r="A162" s="7">
        <v>160</v>
      </c>
      <c r="B162" s="8" t="s">
        <v>120</v>
      </c>
      <c r="C162" s="8" t="str">
        <f>"羊高联"</f>
        <v>羊高联</v>
      </c>
      <c r="D162" s="9" t="s">
        <v>162</v>
      </c>
    </row>
    <row r="163" s="2" customFormat="1" customHeight="1" spans="1:4">
      <c r="A163" s="7">
        <v>161</v>
      </c>
      <c r="B163" s="8" t="s">
        <v>120</v>
      </c>
      <c r="C163" s="8" t="str">
        <f>"谢有兵"</f>
        <v>谢有兵</v>
      </c>
      <c r="D163" s="9" t="s">
        <v>163</v>
      </c>
    </row>
    <row r="164" s="2" customFormat="1" customHeight="1" spans="1:4">
      <c r="A164" s="7">
        <v>162</v>
      </c>
      <c r="B164" s="8" t="s">
        <v>120</v>
      </c>
      <c r="C164" s="8" t="str">
        <f>"邱海燕"</f>
        <v>邱海燕</v>
      </c>
      <c r="D164" s="9" t="s">
        <v>164</v>
      </c>
    </row>
    <row r="165" s="2" customFormat="1" customHeight="1" spans="1:4">
      <c r="A165" s="7">
        <v>163</v>
      </c>
      <c r="B165" s="8" t="s">
        <v>120</v>
      </c>
      <c r="C165" s="8" t="str">
        <f>"黄肖可"</f>
        <v>黄肖可</v>
      </c>
      <c r="D165" s="9" t="s">
        <v>165</v>
      </c>
    </row>
    <row r="166" s="2" customFormat="1" customHeight="1" spans="1:4">
      <c r="A166" s="7">
        <v>164</v>
      </c>
      <c r="B166" s="8" t="s">
        <v>120</v>
      </c>
      <c r="C166" s="8" t="str">
        <f>"孙菊"</f>
        <v>孙菊</v>
      </c>
      <c r="D166" s="9" t="s">
        <v>166</v>
      </c>
    </row>
    <row r="167" s="2" customFormat="1" customHeight="1" spans="1:4">
      <c r="A167" s="7">
        <v>165</v>
      </c>
      <c r="B167" s="8" t="s">
        <v>120</v>
      </c>
      <c r="C167" s="8" t="str">
        <f>"郑丽波"</f>
        <v>郑丽波</v>
      </c>
      <c r="D167" s="9" t="s">
        <v>167</v>
      </c>
    </row>
    <row r="168" s="2" customFormat="1" customHeight="1" spans="1:4">
      <c r="A168" s="7">
        <v>166</v>
      </c>
      <c r="B168" s="8" t="s">
        <v>120</v>
      </c>
      <c r="C168" s="8" t="str">
        <f>"陈秋竹"</f>
        <v>陈秋竹</v>
      </c>
      <c r="D168" s="9" t="s">
        <v>168</v>
      </c>
    </row>
    <row r="169" s="2" customFormat="1" customHeight="1" spans="1:4">
      <c r="A169" s="7">
        <v>167</v>
      </c>
      <c r="B169" s="8" t="s">
        <v>120</v>
      </c>
      <c r="C169" s="8" t="str">
        <f>"赵明尖"</f>
        <v>赵明尖</v>
      </c>
      <c r="D169" s="9" t="s">
        <v>169</v>
      </c>
    </row>
    <row r="170" s="2" customFormat="1" customHeight="1" spans="1:4">
      <c r="A170" s="7">
        <v>168</v>
      </c>
      <c r="B170" s="8" t="s">
        <v>120</v>
      </c>
      <c r="C170" s="8" t="str">
        <f>"宋媛"</f>
        <v>宋媛</v>
      </c>
      <c r="D170" s="9" t="s">
        <v>170</v>
      </c>
    </row>
    <row r="171" s="2" customFormat="1" customHeight="1" spans="1:4">
      <c r="A171" s="7">
        <v>169</v>
      </c>
      <c r="B171" s="8" t="s">
        <v>120</v>
      </c>
      <c r="C171" s="8" t="str">
        <f>"陈芝"</f>
        <v>陈芝</v>
      </c>
      <c r="D171" s="9" t="s">
        <v>171</v>
      </c>
    </row>
    <row r="172" s="2" customFormat="1" customHeight="1" spans="1:4">
      <c r="A172" s="7">
        <v>170</v>
      </c>
      <c r="B172" s="8" t="s">
        <v>120</v>
      </c>
      <c r="C172" s="8" t="str">
        <f>"刘燕女"</f>
        <v>刘燕女</v>
      </c>
      <c r="D172" s="9" t="s">
        <v>172</v>
      </c>
    </row>
    <row r="173" s="2" customFormat="1" customHeight="1" spans="1:4">
      <c r="A173" s="7">
        <v>171</v>
      </c>
      <c r="B173" s="8" t="s">
        <v>120</v>
      </c>
      <c r="C173" s="8" t="str">
        <f>"吴峥"</f>
        <v>吴峥</v>
      </c>
      <c r="D173" s="9" t="s">
        <v>173</v>
      </c>
    </row>
    <row r="174" s="2" customFormat="1" customHeight="1" spans="1:4">
      <c r="A174" s="7">
        <v>172</v>
      </c>
      <c r="B174" s="8" t="s">
        <v>120</v>
      </c>
      <c r="C174" s="8" t="str">
        <f>"陈娜"</f>
        <v>陈娜</v>
      </c>
      <c r="D174" s="9" t="s">
        <v>174</v>
      </c>
    </row>
    <row r="175" s="2" customFormat="1" customHeight="1" spans="1:4">
      <c r="A175" s="7">
        <v>173</v>
      </c>
      <c r="B175" s="8" t="s">
        <v>120</v>
      </c>
      <c r="C175" s="8" t="str">
        <f>"黎美愉"</f>
        <v>黎美愉</v>
      </c>
      <c r="D175" s="9" t="s">
        <v>175</v>
      </c>
    </row>
    <row r="176" s="2" customFormat="1" customHeight="1" spans="1:4">
      <c r="A176" s="7">
        <v>174</v>
      </c>
      <c r="B176" s="8" t="s">
        <v>120</v>
      </c>
      <c r="C176" s="8" t="str">
        <f>"王素媚"</f>
        <v>王素媚</v>
      </c>
      <c r="D176" s="9" t="s">
        <v>176</v>
      </c>
    </row>
    <row r="177" s="2" customFormat="1" customHeight="1" spans="1:4">
      <c r="A177" s="7">
        <v>175</v>
      </c>
      <c r="B177" s="8" t="s">
        <v>120</v>
      </c>
      <c r="C177" s="8" t="str">
        <f>"蔡欣"</f>
        <v>蔡欣</v>
      </c>
      <c r="D177" s="9" t="s">
        <v>177</v>
      </c>
    </row>
    <row r="178" s="2" customFormat="1" customHeight="1" spans="1:4">
      <c r="A178" s="7">
        <v>176</v>
      </c>
      <c r="B178" s="8" t="s">
        <v>120</v>
      </c>
      <c r="C178" s="8" t="str">
        <f>"刘思宇"</f>
        <v>刘思宇</v>
      </c>
      <c r="D178" s="9" t="s">
        <v>178</v>
      </c>
    </row>
    <row r="179" s="2" customFormat="1" customHeight="1" spans="1:4">
      <c r="A179" s="7">
        <v>177</v>
      </c>
      <c r="B179" s="8" t="s">
        <v>120</v>
      </c>
      <c r="C179" s="8" t="str">
        <f>"蒲菲"</f>
        <v>蒲菲</v>
      </c>
      <c r="D179" s="9" t="s">
        <v>179</v>
      </c>
    </row>
    <row r="180" s="2" customFormat="1" customHeight="1" spans="1:4">
      <c r="A180" s="7">
        <v>178</v>
      </c>
      <c r="B180" s="8" t="s">
        <v>120</v>
      </c>
      <c r="C180" s="8" t="str">
        <f>"田博文"</f>
        <v>田博文</v>
      </c>
      <c r="D180" s="9" t="s">
        <v>180</v>
      </c>
    </row>
    <row r="181" s="2" customFormat="1" customHeight="1" spans="1:4">
      <c r="A181" s="7">
        <v>179</v>
      </c>
      <c r="B181" s="8" t="s">
        <v>120</v>
      </c>
      <c r="C181" s="8" t="str">
        <f>"杨丹丹"</f>
        <v>杨丹丹</v>
      </c>
      <c r="D181" s="9" t="s">
        <v>181</v>
      </c>
    </row>
    <row r="182" s="2" customFormat="1" customHeight="1" spans="1:4">
      <c r="A182" s="7">
        <v>180</v>
      </c>
      <c r="B182" s="8" t="s">
        <v>120</v>
      </c>
      <c r="C182" s="8" t="str">
        <f>"邹雪"</f>
        <v>邹雪</v>
      </c>
      <c r="D182" s="9" t="s">
        <v>182</v>
      </c>
    </row>
    <row r="183" s="2" customFormat="1" customHeight="1" spans="1:4">
      <c r="A183" s="7">
        <v>181</v>
      </c>
      <c r="B183" s="8" t="s">
        <v>120</v>
      </c>
      <c r="C183" s="8" t="str">
        <f>"林师云"</f>
        <v>林师云</v>
      </c>
      <c r="D183" s="9" t="s">
        <v>183</v>
      </c>
    </row>
    <row r="184" s="2" customFormat="1" customHeight="1" spans="1:4">
      <c r="A184" s="7">
        <v>182</v>
      </c>
      <c r="B184" s="8" t="s">
        <v>120</v>
      </c>
      <c r="C184" s="8" t="str">
        <f>"王瑗"</f>
        <v>王瑗</v>
      </c>
      <c r="D184" s="9" t="s">
        <v>57</v>
      </c>
    </row>
    <row r="185" s="2" customFormat="1" customHeight="1" spans="1:4">
      <c r="A185" s="7">
        <v>183</v>
      </c>
      <c r="B185" s="8" t="s">
        <v>120</v>
      </c>
      <c r="C185" s="8" t="str">
        <f>"张亮"</f>
        <v>张亮</v>
      </c>
      <c r="D185" s="9" t="s">
        <v>184</v>
      </c>
    </row>
    <row r="186" s="2" customFormat="1" customHeight="1" spans="1:4">
      <c r="A186" s="7">
        <v>184</v>
      </c>
      <c r="B186" s="8" t="s">
        <v>185</v>
      </c>
      <c r="C186" s="8" t="str">
        <f>"苏同"</f>
        <v>苏同</v>
      </c>
      <c r="D186" s="9" t="s">
        <v>186</v>
      </c>
    </row>
    <row r="187" s="2" customFormat="1" customHeight="1" spans="1:4">
      <c r="A187" s="7">
        <v>185</v>
      </c>
      <c r="B187" s="8" t="s">
        <v>185</v>
      </c>
      <c r="C187" s="8" t="str">
        <f>"张超"</f>
        <v>张超</v>
      </c>
      <c r="D187" s="9" t="s">
        <v>187</v>
      </c>
    </row>
    <row r="188" s="2" customFormat="1" customHeight="1" spans="1:4">
      <c r="A188" s="7">
        <v>186</v>
      </c>
      <c r="B188" s="8" t="s">
        <v>185</v>
      </c>
      <c r="C188" s="8" t="str">
        <f>"郝晓慧"</f>
        <v>郝晓慧</v>
      </c>
      <c r="D188" s="9" t="s">
        <v>188</v>
      </c>
    </row>
    <row r="189" s="2" customFormat="1" customHeight="1" spans="1:4">
      <c r="A189" s="7">
        <v>187</v>
      </c>
      <c r="B189" s="8" t="s">
        <v>185</v>
      </c>
      <c r="C189" s="8" t="str">
        <f>"赵菲菲"</f>
        <v>赵菲菲</v>
      </c>
      <c r="D189" s="9" t="s">
        <v>189</v>
      </c>
    </row>
    <row r="190" s="2" customFormat="1" customHeight="1" spans="1:4">
      <c r="A190" s="7">
        <v>188</v>
      </c>
      <c r="B190" s="8" t="s">
        <v>185</v>
      </c>
      <c r="C190" s="8" t="str">
        <f>"郑婷"</f>
        <v>郑婷</v>
      </c>
      <c r="D190" s="9" t="s">
        <v>190</v>
      </c>
    </row>
    <row r="191" s="2" customFormat="1" customHeight="1" spans="1:4">
      <c r="A191" s="7">
        <v>189</v>
      </c>
      <c r="B191" s="8" t="s">
        <v>185</v>
      </c>
      <c r="C191" s="8" t="str">
        <f>"何明珠"</f>
        <v>何明珠</v>
      </c>
      <c r="D191" s="9" t="s">
        <v>191</v>
      </c>
    </row>
    <row r="192" s="2" customFormat="1" customHeight="1" spans="1:4">
      <c r="A192" s="7">
        <v>190</v>
      </c>
      <c r="B192" s="8" t="s">
        <v>185</v>
      </c>
      <c r="C192" s="8" t="str">
        <f>"张迪迪"</f>
        <v>张迪迪</v>
      </c>
      <c r="D192" s="9" t="s">
        <v>192</v>
      </c>
    </row>
    <row r="193" s="2" customFormat="1" customHeight="1" spans="1:4">
      <c r="A193" s="7">
        <v>191</v>
      </c>
      <c r="B193" s="8" t="s">
        <v>185</v>
      </c>
      <c r="C193" s="8" t="str">
        <f>"伊苗"</f>
        <v>伊苗</v>
      </c>
      <c r="D193" s="9" t="s">
        <v>193</v>
      </c>
    </row>
    <row r="194" s="2" customFormat="1" customHeight="1" spans="1:4">
      <c r="A194" s="7">
        <v>192</v>
      </c>
      <c r="B194" s="8" t="s">
        <v>185</v>
      </c>
      <c r="C194" s="8" t="str">
        <f>"曾亚美"</f>
        <v>曾亚美</v>
      </c>
      <c r="D194" s="9" t="s">
        <v>194</v>
      </c>
    </row>
    <row r="195" s="2" customFormat="1" customHeight="1" spans="1:4">
      <c r="A195" s="7">
        <v>193</v>
      </c>
      <c r="B195" s="8" t="s">
        <v>185</v>
      </c>
      <c r="C195" s="8" t="str">
        <f>"蔡畅"</f>
        <v>蔡畅</v>
      </c>
      <c r="D195" s="9" t="s">
        <v>195</v>
      </c>
    </row>
    <row r="196" s="2" customFormat="1" customHeight="1" spans="1:4">
      <c r="A196" s="7">
        <v>194</v>
      </c>
      <c r="B196" s="8" t="s">
        <v>185</v>
      </c>
      <c r="C196" s="8" t="str">
        <f>"王垂超"</f>
        <v>王垂超</v>
      </c>
      <c r="D196" s="9" t="s">
        <v>196</v>
      </c>
    </row>
    <row r="197" s="2" customFormat="1" customHeight="1" spans="1:4">
      <c r="A197" s="7">
        <v>195</v>
      </c>
      <c r="B197" s="8" t="s">
        <v>185</v>
      </c>
      <c r="C197" s="8" t="str">
        <f>"王俐权"</f>
        <v>王俐权</v>
      </c>
      <c r="D197" s="9" t="s">
        <v>197</v>
      </c>
    </row>
    <row r="198" s="2" customFormat="1" customHeight="1" spans="1:4">
      <c r="A198" s="7">
        <v>196</v>
      </c>
      <c r="B198" s="8" t="s">
        <v>185</v>
      </c>
      <c r="C198" s="8" t="str">
        <f>"张一帆"</f>
        <v>张一帆</v>
      </c>
      <c r="D198" s="9" t="s">
        <v>198</v>
      </c>
    </row>
    <row r="199" s="2" customFormat="1" customHeight="1" spans="1:4">
      <c r="A199" s="7">
        <v>197</v>
      </c>
      <c r="B199" s="8" t="s">
        <v>185</v>
      </c>
      <c r="C199" s="8" t="str">
        <f>"陈益宁"</f>
        <v>陈益宁</v>
      </c>
      <c r="D199" s="9" t="s">
        <v>199</v>
      </c>
    </row>
    <row r="200" s="2" customFormat="1" customHeight="1" spans="1:4">
      <c r="A200" s="7">
        <v>198</v>
      </c>
      <c r="B200" s="8" t="s">
        <v>185</v>
      </c>
      <c r="C200" s="8" t="str">
        <f>"高婉"</f>
        <v>高婉</v>
      </c>
      <c r="D200" s="9" t="s">
        <v>200</v>
      </c>
    </row>
    <row r="201" s="2" customFormat="1" customHeight="1" spans="1:4">
      <c r="A201" s="7">
        <v>199</v>
      </c>
      <c r="B201" s="8" t="s">
        <v>185</v>
      </c>
      <c r="C201" s="8" t="str">
        <f>"曹天伦"</f>
        <v>曹天伦</v>
      </c>
      <c r="D201" s="9" t="s">
        <v>201</v>
      </c>
    </row>
    <row r="202" s="2" customFormat="1" customHeight="1" spans="1:4">
      <c r="A202" s="7">
        <v>200</v>
      </c>
      <c r="B202" s="8" t="s">
        <v>185</v>
      </c>
      <c r="C202" s="8" t="str">
        <f>"王梦迪"</f>
        <v>王梦迪</v>
      </c>
      <c r="D202" s="9" t="s">
        <v>202</v>
      </c>
    </row>
    <row r="203" s="2" customFormat="1" customHeight="1" spans="1:4">
      <c r="A203" s="7">
        <v>201</v>
      </c>
      <c r="B203" s="8" t="s">
        <v>185</v>
      </c>
      <c r="C203" s="8" t="str">
        <f>"文凤"</f>
        <v>文凤</v>
      </c>
      <c r="D203" s="9" t="s">
        <v>203</v>
      </c>
    </row>
    <row r="204" s="2" customFormat="1" customHeight="1" spans="1:4">
      <c r="A204" s="7">
        <v>202</v>
      </c>
      <c r="B204" s="8" t="s">
        <v>185</v>
      </c>
      <c r="C204" s="8" t="str">
        <f>"赵月"</f>
        <v>赵月</v>
      </c>
      <c r="D204" s="9" t="s">
        <v>204</v>
      </c>
    </row>
    <row r="205" s="2" customFormat="1" customHeight="1" spans="1:4">
      <c r="A205" s="7">
        <v>203</v>
      </c>
      <c r="B205" s="8" t="s">
        <v>185</v>
      </c>
      <c r="C205" s="8" t="str">
        <f>"翁海燕"</f>
        <v>翁海燕</v>
      </c>
      <c r="D205" s="9" t="s">
        <v>205</v>
      </c>
    </row>
    <row r="206" s="2" customFormat="1" customHeight="1" spans="1:4">
      <c r="A206" s="7">
        <v>204</v>
      </c>
      <c r="B206" s="8" t="s">
        <v>185</v>
      </c>
      <c r="C206" s="8" t="str">
        <f>"李莉"</f>
        <v>李莉</v>
      </c>
      <c r="D206" s="9" t="s">
        <v>206</v>
      </c>
    </row>
    <row r="207" s="2" customFormat="1" customHeight="1" spans="1:4">
      <c r="A207" s="7">
        <v>205</v>
      </c>
      <c r="B207" s="8" t="s">
        <v>185</v>
      </c>
      <c r="C207" s="8" t="str">
        <f>"尹思维"</f>
        <v>尹思维</v>
      </c>
      <c r="D207" s="9" t="s">
        <v>207</v>
      </c>
    </row>
    <row r="208" s="2" customFormat="1" customHeight="1" spans="1:4">
      <c r="A208" s="7">
        <v>206</v>
      </c>
      <c r="B208" s="8" t="s">
        <v>185</v>
      </c>
      <c r="C208" s="8" t="str">
        <f>"李斯芳"</f>
        <v>李斯芳</v>
      </c>
      <c r="D208" s="9" t="s">
        <v>19</v>
      </c>
    </row>
    <row r="209" s="2" customFormat="1" customHeight="1" spans="1:4">
      <c r="A209" s="7">
        <v>207</v>
      </c>
      <c r="B209" s="8" t="s">
        <v>185</v>
      </c>
      <c r="C209" s="8" t="str">
        <f>"王梅"</f>
        <v>王梅</v>
      </c>
      <c r="D209" s="9" t="s">
        <v>208</v>
      </c>
    </row>
    <row r="210" s="2" customFormat="1" customHeight="1" spans="1:4">
      <c r="A210" s="7">
        <v>208</v>
      </c>
      <c r="B210" s="8" t="s">
        <v>185</v>
      </c>
      <c r="C210" s="8" t="str">
        <f>"陈可妹"</f>
        <v>陈可妹</v>
      </c>
      <c r="D210" s="9" t="s">
        <v>209</v>
      </c>
    </row>
    <row r="211" s="2" customFormat="1" customHeight="1" spans="1:4">
      <c r="A211" s="7">
        <v>209</v>
      </c>
      <c r="B211" s="8" t="s">
        <v>185</v>
      </c>
      <c r="C211" s="8" t="str">
        <f>"景月"</f>
        <v>景月</v>
      </c>
      <c r="D211" s="9" t="s">
        <v>210</v>
      </c>
    </row>
    <row r="212" s="2" customFormat="1" customHeight="1" spans="1:4">
      <c r="A212" s="7">
        <v>210</v>
      </c>
      <c r="B212" s="8" t="s">
        <v>185</v>
      </c>
      <c r="C212" s="8" t="str">
        <f>"吴琴"</f>
        <v>吴琴</v>
      </c>
      <c r="D212" s="9" t="s">
        <v>211</v>
      </c>
    </row>
    <row r="213" s="2" customFormat="1" customHeight="1" spans="1:4">
      <c r="A213" s="7">
        <v>211</v>
      </c>
      <c r="B213" s="8" t="s">
        <v>185</v>
      </c>
      <c r="C213" s="8" t="str">
        <f>"王琼"</f>
        <v>王琼</v>
      </c>
      <c r="D213" s="9" t="s">
        <v>212</v>
      </c>
    </row>
    <row r="214" s="2" customFormat="1" customHeight="1" spans="1:4">
      <c r="A214" s="7">
        <v>212</v>
      </c>
      <c r="B214" s="8" t="s">
        <v>185</v>
      </c>
      <c r="C214" s="8" t="str">
        <f>"翁李丽"</f>
        <v>翁李丽</v>
      </c>
      <c r="D214" s="9" t="s">
        <v>213</v>
      </c>
    </row>
    <row r="215" s="2" customFormat="1" customHeight="1" spans="1:4">
      <c r="A215" s="7">
        <v>213</v>
      </c>
      <c r="B215" s="8" t="s">
        <v>185</v>
      </c>
      <c r="C215" s="8" t="str">
        <f>"陈孝婕"</f>
        <v>陈孝婕</v>
      </c>
      <c r="D215" s="9" t="s">
        <v>214</v>
      </c>
    </row>
    <row r="216" s="2" customFormat="1" customHeight="1" spans="1:4">
      <c r="A216" s="7">
        <v>214</v>
      </c>
      <c r="B216" s="8" t="s">
        <v>185</v>
      </c>
      <c r="C216" s="8" t="str">
        <f>"程婷"</f>
        <v>程婷</v>
      </c>
      <c r="D216" s="9" t="s">
        <v>215</v>
      </c>
    </row>
    <row r="217" s="2" customFormat="1" customHeight="1" spans="1:4">
      <c r="A217" s="7">
        <v>215</v>
      </c>
      <c r="B217" s="8" t="s">
        <v>185</v>
      </c>
      <c r="C217" s="8" t="str">
        <f>"林诗莉"</f>
        <v>林诗莉</v>
      </c>
      <c r="D217" s="9" t="s">
        <v>216</v>
      </c>
    </row>
    <row r="218" s="2" customFormat="1" customHeight="1" spans="1:4">
      <c r="A218" s="7">
        <v>216</v>
      </c>
      <c r="B218" s="8" t="s">
        <v>185</v>
      </c>
      <c r="C218" s="8" t="str">
        <f>"曾娟"</f>
        <v>曾娟</v>
      </c>
      <c r="D218" s="9" t="s">
        <v>217</v>
      </c>
    </row>
    <row r="219" s="2" customFormat="1" customHeight="1" spans="1:4">
      <c r="A219" s="7">
        <v>217</v>
      </c>
      <c r="B219" s="8" t="s">
        <v>185</v>
      </c>
      <c r="C219" s="8" t="str">
        <f>"王婷"</f>
        <v>王婷</v>
      </c>
      <c r="D219" s="9" t="s">
        <v>218</v>
      </c>
    </row>
    <row r="220" s="2" customFormat="1" customHeight="1" spans="1:4">
      <c r="A220" s="7">
        <v>218</v>
      </c>
      <c r="B220" s="8" t="s">
        <v>185</v>
      </c>
      <c r="C220" s="8" t="str">
        <f>"陈逸群"</f>
        <v>陈逸群</v>
      </c>
      <c r="D220" s="9" t="s">
        <v>219</v>
      </c>
    </row>
    <row r="221" s="2" customFormat="1" customHeight="1" spans="1:4">
      <c r="A221" s="7">
        <v>219</v>
      </c>
      <c r="B221" s="8" t="s">
        <v>185</v>
      </c>
      <c r="C221" s="8" t="str">
        <f>"徐彦梅"</f>
        <v>徐彦梅</v>
      </c>
      <c r="D221" s="9" t="s">
        <v>220</v>
      </c>
    </row>
    <row r="222" s="2" customFormat="1" customHeight="1" spans="1:4">
      <c r="A222" s="7">
        <v>220</v>
      </c>
      <c r="B222" s="8" t="s">
        <v>185</v>
      </c>
      <c r="C222" s="8" t="str">
        <f>"李芳"</f>
        <v>李芳</v>
      </c>
      <c r="D222" s="9" t="s">
        <v>221</v>
      </c>
    </row>
    <row r="223" s="2" customFormat="1" customHeight="1" spans="1:4">
      <c r="A223" s="7">
        <v>221</v>
      </c>
      <c r="B223" s="8" t="s">
        <v>185</v>
      </c>
      <c r="C223" s="8" t="str">
        <f>"赵运娟"</f>
        <v>赵运娟</v>
      </c>
      <c r="D223" s="9" t="s">
        <v>222</v>
      </c>
    </row>
    <row r="224" s="2" customFormat="1" customHeight="1" spans="1:4">
      <c r="A224" s="7">
        <v>222</v>
      </c>
      <c r="B224" s="8" t="s">
        <v>185</v>
      </c>
      <c r="C224" s="8" t="str">
        <f>"蔡宛秀"</f>
        <v>蔡宛秀</v>
      </c>
      <c r="D224" s="9" t="s">
        <v>223</v>
      </c>
    </row>
    <row r="225" s="2" customFormat="1" customHeight="1" spans="1:4">
      <c r="A225" s="7">
        <v>223</v>
      </c>
      <c r="B225" s="8" t="s">
        <v>185</v>
      </c>
      <c r="C225" s="8" t="str">
        <f>"赵霞"</f>
        <v>赵霞</v>
      </c>
      <c r="D225" s="9" t="s">
        <v>224</v>
      </c>
    </row>
    <row r="226" s="2" customFormat="1" customHeight="1" spans="1:4">
      <c r="A226" s="7">
        <v>224</v>
      </c>
      <c r="B226" s="8" t="s">
        <v>185</v>
      </c>
      <c r="C226" s="8" t="str">
        <f>"王莹"</f>
        <v>王莹</v>
      </c>
      <c r="D226" s="9" t="s">
        <v>225</v>
      </c>
    </row>
    <row r="227" s="2" customFormat="1" customHeight="1" spans="1:4">
      <c r="A227" s="7">
        <v>225</v>
      </c>
      <c r="B227" s="8" t="s">
        <v>185</v>
      </c>
      <c r="C227" s="8" t="str">
        <f>"王江莲"</f>
        <v>王江莲</v>
      </c>
      <c r="D227" s="9" t="s">
        <v>226</v>
      </c>
    </row>
    <row r="228" s="2" customFormat="1" customHeight="1" spans="1:4">
      <c r="A228" s="7">
        <v>226</v>
      </c>
      <c r="B228" s="8" t="s">
        <v>185</v>
      </c>
      <c r="C228" s="8" t="str">
        <f>"林声芳"</f>
        <v>林声芳</v>
      </c>
      <c r="D228" s="9" t="s">
        <v>227</v>
      </c>
    </row>
    <row r="229" s="2" customFormat="1" customHeight="1" spans="1:4">
      <c r="A229" s="7">
        <v>227</v>
      </c>
      <c r="B229" s="8" t="s">
        <v>185</v>
      </c>
      <c r="C229" s="8" t="str">
        <f>"李春雯"</f>
        <v>李春雯</v>
      </c>
      <c r="D229" s="9" t="s">
        <v>228</v>
      </c>
    </row>
    <row r="230" s="2" customFormat="1" customHeight="1" spans="1:4">
      <c r="A230" s="7">
        <v>228</v>
      </c>
      <c r="B230" s="8" t="s">
        <v>185</v>
      </c>
      <c r="C230" s="8" t="str">
        <f>"陈帝芷"</f>
        <v>陈帝芷</v>
      </c>
      <c r="D230" s="9" t="s">
        <v>229</v>
      </c>
    </row>
    <row r="231" s="2" customFormat="1" customHeight="1" spans="1:4">
      <c r="A231" s="7">
        <v>229</v>
      </c>
      <c r="B231" s="8" t="s">
        <v>185</v>
      </c>
      <c r="C231" s="8" t="str">
        <f>"蔡悦"</f>
        <v>蔡悦</v>
      </c>
      <c r="D231" s="9" t="s">
        <v>230</v>
      </c>
    </row>
    <row r="232" s="2" customFormat="1" customHeight="1" spans="1:4">
      <c r="A232" s="7">
        <v>230</v>
      </c>
      <c r="B232" s="8" t="s">
        <v>185</v>
      </c>
      <c r="C232" s="8" t="str">
        <f>"马御鸾"</f>
        <v>马御鸾</v>
      </c>
      <c r="D232" s="9" t="s">
        <v>231</v>
      </c>
    </row>
    <row r="233" s="2" customFormat="1" customHeight="1" spans="1:4">
      <c r="A233" s="7">
        <v>231</v>
      </c>
      <c r="B233" s="8" t="s">
        <v>185</v>
      </c>
      <c r="C233" s="8" t="str">
        <f>"贾珺尧"</f>
        <v>贾珺尧</v>
      </c>
      <c r="D233" s="9" t="s">
        <v>232</v>
      </c>
    </row>
    <row r="234" s="2" customFormat="1" customHeight="1" spans="1:4">
      <c r="A234" s="7">
        <v>232</v>
      </c>
      <c r="B234" s="8" t="s">
        <v>185</v>
      </c>
      <c r="C234" s="8" t="str">
        <f>"全琳"</f>
        <v>全琳</v>
      </c>
      <c r="D234" s="9" t="s">
        <v>233</v>
      </c>
    </row>
    <row r="235" s="2" customFormat="1" customHeight="1" spans="1:4">
      <c r="A235" s="7">
        <v>233</v>
      </c>
      <c r="B235" s="8" t="s">
        <v>185</v>
      </c>
      <c r="C235" s="8" t="str">
        <f>"戴榕"</f>
        <v>戴榕</v>
      </c>
      <c r="D235" s="9" t="s">
        <v>234</v>
      </c>
    </row>
    <row r="236" s="2" customFormat="1" customHeight="1" spans="1:4">
      <c r="A236" s="7">
        <v>234</v>
      </c>
      <c r="B236" s="8" t="s">
        <v>185</v>
      </c>
      <c r="C236" s="8" t="str">
        <f>"李茵子"</f>
        <v>李茵子</v>
      </c>
      <c r="D236" s="9" t="s">
        <v>235</v>
      </c>
    </row>
    <row r="237" s="2" customFormat="1" customHeight="1" spans="1:4">
      <c r="A237" s="7">
        <v>235</v>
      </c>
      <c r="B237" s="8" t="s">
        <v>185</v>
      </c>
      <c r="C237" s="8" t="str">
        <f>"施琳琳"</f>
        <v>施琳琳</v>
      </c>
      <c r="D237" s="9" t="s">
        <v>236</v>
      </c>
    </row>
    <row r="238" s="2" customFormat="1" customHeight="1" spans="1:4">
      <c r="A238" s="7">
        <v>236</v>
      </c>
      <c r="B238" s="8" t="s">
        <v>185</v>
      </c>
      <c r="C238" s="8" t="str">
        <f>"邢蓉花"</f>
        <v>邢蓉花</v>
      </c>
      <c r="D238" s="9" t="s">
        <v>125</v>
      </c>
    </row>
    <row r="239" s="2" customFormat="1" customHeight="1" spans="1:4">
      <c r="A239" s="7">
        <v>237</v>
      </c>
      <c r="B239" s="8" t="s">
        <v>185</v>
      </c>
      <c r="C239" s="8" t="str">
        <f>"徐琳杰"</f>
        <v>徐琳杰</v>
      </c>
      <c r="D239" s="9" t="s">
        <v>237</v>
      </c>
    </row>
    <row r="240" s="2" customFormat="1" customHeight="1" spans="1:4">
      <c r="A240" s="7">
        <v>238</v>
      </c>
      <c r="B240" s="8" t="s">
        <v>185</v>
      </c>
      <c r="C240" s="8" t="str">
        <f>"王婷"</f>
        <v>王婷</v>
      </c>
      <c r="D240" s="9" t="s">
        <v>238</v>
      </c>
    </row>
    <row r="241" s="2" customFormat="1" customHeight="1" spans="1:4">
      <c r="A241" s="7">
        <v>239</v>
      </c>
      <c r="B241" s="8" t="s">
        <v>185</v>
      </c>
      <c r="C241" s="8" t="str">
        <f>"赖方晓"</f>
        <v>赖方晓</v>
      </c>
      <c r="D241" s="9" t="s">
        <v>239</v>
      </c>
    </row>
    <row r="242" s="2" customFormat="1" customHeight="1" spans="1:4">
      <c r="A242" s="7">
        <v>240</v>
      </c>
      <c r="B242" s="8" t="s">
        <v>185</v>
      </c>
      <c r="C242" s="8" t="str">
        <f>"刘效言"</f>
        <v>刘效言</v>
      </c>
      <c r="D242" s="9" t="s">
        <v>240</v>
      </c>
    </row>
    <row r="243" s="2" customFormat="1" customHeight="1" spans="1:4">
      <c r="A243" s="7">
        <v>241</v>
      </c>
      <c r="B243" s="8" t="s">
        <v>185</v>
      </c>
      <c r="C243" s="8" t="str">
        <f>"潘璇"</f>
        <v>潘璇</v>
      </c>
      <c r="D243" s="9" t="s">
        <v>241</v>
      </c>
    </row>
    <row r="244" s="2" customFormat="1" customHeight="1" spans="1:4">
      <c r="A244" s="7">
        <v>242</v>
      </c>
      <c r="B244" s="8" t="s">
        <v>185</v>
      </c>
      <c r="C244" s="8" t="str">
        <f>"刘清玄"</f>
        <v>刘清玄</v>
      </c>
      <c r="D244" s="9" t="s">
        <v>242</v>
      </c>
    </row>
    <row r="245" s="2" customFormat="1" customHeight="1" spans="1:4">
      <c r="A245" s="7">
        <v>243</v>
      </c>
      <c r="B245" s="8" t="s">
        <v>185</v>
      </c>
      <c r="C245" s="8" t="str">
        <f>"毕晓薇"</f>
        <v>毕晓薇</v>
      </c>
      <c r="D245" s="9" t="s">
        <v>243</v>
      </c>
    </row>
    <row r="246" s="2" customFormat="1" customHeight="1" spans="1:4">
      <c r="A246" s="7">
        <v>244</v>
      </c>
      <c r="B246" s="8" t="s">
        <v>185</v>
      </c>
      <c r="C246" s="8" t="str">
        <f>"符明敏"</f>
        <v>符明敏</v>
      </c>
      <c r="D246" s="9" t="s">
        <v>244</v>
      </c>
    </row>
    <row r="247" s="2" customFormat="1" customHeight="1" spans="1:4">
      <c r="A247" s="7">
        <v>245</v>
      </c>
      <c r="B247" s="8" t="s">
        <v>185</v>
      </c>
      <c r="C247" s="8" t="str">
        <f>"石博"</f>
        <v>石博</v>
      </c>
      <c r="D247" s="9" t="s">
        <v>245</v>
      </c>
    </row>
    <row r="248" s="2" customFormat="1" customHeight="1" spans="1:4">
      <c r="A248" s="7">
        <v>246</v>
      </c>
      <c r="B248" s="8" t="s">
        <v>185</v>
      </c>
      <c r="C248" s="8" t="str">
        <f>"付翠"</f>
        <v>付翠</v>
      </c>
      <c r="D248" s="9" t="s">
        <v>246</v>
      </c>
    </row>
    <row r="249" s="2" customFormat="1" customHeight="1" spans="1:4">
      <c r="A249" s="7">
        <v>247</v>
      </c>
      <c r="B249" s="8" t="s">
        <v>185</v>
      </c>
      <c r="C249" s="8" t="str">
        <f>"林雪"</f>
        <v>林雪</v>
      </c>
      <c r="D249" s="9" t="s">
        <v>247</v>
      </c>
    </row>
    <row r="250" s="2" customFormat="1" customHeight="1" spans="1:4">
      <c r="A250" s="7">
        <v>248</v>
      </c>
      <c r="B250" s="8" t="s">
        <v>185</v>
      </c>
      <c r="C250" s="8" t="str">
        <f>"王孟清"</f>
        <v>王孟清</v>
      </c>
      <c r="D250" s="9" t="s">
        <v>248</v>
      </c>
    </row>
    <row r="251" s="2" customFormat="1" customHeight="1" spans="1:4">
      <c r="A251" s="7">
        <v>249</v>
      </c>
      <c r="B251" s="8" t="s">
        <v>185</v>
      </c>
      <c r="C251" s="8" t="str">
        <f>"刘洋"</f>
        <v>刘洋</v>
      </c>
      <c r="D251" s="9" t="s">
        <v>249</v>
      </c>
    </row>
    <row r="252" s="2" customFormat="1" customHeight="1" spans="1:4">
      <c r="A252" s="7">
        <v>250</v>
      </c>
      <c r="B252" s="8" t="s">
        <v>185</v>
      </c>
      <c r="C252" s="8" t="str">
        <f>"李英"</f>
        <v>李英</v>
      </c>
      <c r="D252" s="9" t="s">
        <v>250</v>
      </c>
    </row>
    <row r="253" s="2" customFormat="1" customHeight="1" spans="1:4">
      <c r="A253" s="7">
        <v>251</v>
      </c>
      <c r="B253" s="8" t="s">
        <v>185</v>
      </c>
      <c r="C253" s="8" t="str">
        <f>"杨璐"</f>
        <v>杨璐</v>
      </c>
      <c r="D253" s="9" t="s">
        <v>251</v>
      </c>
    </row>
    <row r="254" s="2" customFormat="1" customHeight="1" spans="1:4">
      <c r="A254" s="7">
        <v>252</v>
      </c>
      <c r="B254" s="8" t="s">
        <v>185</v>
      </c>
      <c r="C254" s="8" t="str">
        <f>"白淳"</f>
        <v>白淳</v>
      </c>
      <c r="D254" s="9" t="s">
        <v>252</v>
      </c>
    </row>
    <row r="255" s="2" customFormat="1" customHeight="1" spans="1:4">
      <c r="A255" s="7">
        <v>253</v>
      </c>
      <c r="B255" s="8" t="s">
        <v>185</v>
      </c>
      <c r="C255" s="8" t="str">
        <f>"张菀婷"</f>
        <v>张菀婷</v>
      </c>
      <c r="D255" s="9" t="s">
        <v>253</v>
      </c>
    </row>
    <row r="256" s="2" customFormat="1" customHeight="1" spans="1:4">
      <c r="A256" s="7">
        <v>254</v>
      </c>
      <c r="B256" s="8" t="s">
        <v>185</v>
      </c>
      <c r="C256" s="8" t="str">
        <f>"张玲"</f>
        <v>张玲</v>
      </c>
      <c r="D256" s="9" t="s">
        <v>254</v>
      </c>
    </row>
    <row r="257" s="2" customFormat="1" customHeight="1" spans="1:4">
      <c r="A257" s="7">
        <v>255</v>
      </c>
      <c r="B257" s="8" t="s">
        <v>185</v>
      </c>
      <c r="C257" s="8" t="str">
        <f>"李小晶"</f>
        <v>李小晶</v>
      </c>
      <c r="D257" s="9" t="s">
        <v>255</v>
      </c>
    </row>
    <row r="258" s="2" customFormat="1" customHeight="1" spans="1:4">
      <c r="A258" s="7">
        <v>256</v>
      </c>
      <c r="B258" s="8" t="s">
        <v>185</v>
      </c>
      <c r="C258" s="8" t="str">
        <f>"林小妹"</f>
        <v>林小妹</v>
      </c>
      <c r="D258" s="9" t="s">
        <v>256</v>
      </c>
    </row>
    <row r="259" s="2" customFormat="1" customHeight="1" spans="1:4">
      <c r="A259" s="7">
        <v>257</v>
      </c>
      <c r="B259" s="8" t="s">
        <v>185</v>
      </c>
      <c r="C259" s="8" t="str">
        <f>"王琇桦"</f>
        <v>王琇桦</v>
      </c>
      <c r="D259" s="9" t="s">
        <v>257</v>
      </c>
    </row>
    <row r="260" s="2" customFormat="1" customHeight="1" spans="1:4">
      <c r="A260" s="7">
        <v>258</v>
      </c>
      <c r="B260" s="8" t="s">
        <v>185</v>
      </c>
      <c r="C260" s="8" t="str">
        <f>"陈磊"</f>
        <v>陈磊</v>
      </c>
      <c r="D260" s="9" t="s">
        <v>258</v>
      </c>
    </row>
    <row r="261" s="2" customFormat="1" customHeight="1" spans="1:4">
      <c r="A261" s="7">
        <v>259</v>
      </c>
      <c r="B261" s="8" t="s">
        <v>185</v>
      </c>
      <c r="C261" s="8" t="str">
        <f>"李庭倩"</f>
        <v>李庭倩</v>
      </c>
      <c r="D261" s="9" t="s">
        <v>259</v>
      </c>
    </row>
    <row r="262" s="2" customFormat="1" customHeight="1" spans="1:4">
      <c r="A262" s="7">
        <v>260</v>
      </c>
      <c r="B262" s="8" t="s">
        <v>185</v>
      </c>
      <c r="C262" s="8" t="str">
        <f>"林焕青"</f>
        <v>林焕青</v>
      </c>
      <c r="D262" s="9" t="s">
        <v>63</v>
      </c>
    </row>
    <row r="263" s="2" customFormat="1" customHeight="1" spans="1:4">
      <c r="A263" s="7">
        <v>261</v>
      </c>
      <c r="B263" s="8" t="s">
        <v>185</v>
      </c>
      <c r="C263" s="8" t="str">
        <f>"于彤"</f>
        <v>于彤</v>
      </c>
      <c r="D263" s="9" t="s">
        <v>260</v>
      </c>
    </row>
    <row r="264" s="2" customFormat="1" customHeight="1" spans="1:4">
      <c r="A264" s="7">
        <v>262</v>
      </c>
      <c r="B264" s="8" t="s">
        <v>185</v>
      </c>
      <c r="C264" s="8" t="str">
        <f>"魏玲"</f>
        <v>魏玲</v>
      </c>
      <c r="D264" s="9" t="s">
        <v>247</v>
      </c>
    </row>
    <row r="265" s="2" customFormat="1" customHeight="1" spans="1:4">
      <c r="A265" s="7">
        <v>263</v>
      </c>
      <c r="B265" s="8" t="s">
        <v>185</v>
      </c>
      <c r="C265" s="8" t="str">
        <f>"佘文昊"</f>
        <v>佘文昊</v>
      </c>
      <c r="D265" s="9" t="s">
        <v>261</v>
      </c>
    </row>
    <row r="266" s="2" customFormat="1" customHeight="1" spans="1:4">
      <c r="A266" s="7">
        <v>264</v>
      </c>
      <c r="B266" s="8" t="s">
        <v>185</v>
      </c>
      <c r="C266" s="8" t="str">
        <f>"黄筱媛"</f>
        <v>黄筱媛</v>
      </c>
      <c r="D266" s="9" t="s">
        <v>262</v>
      </c>
    </row>
    <row r="267" s="2" customFormat="1" customHeight="1" spans="1:4">
      <c r="A267" s="7">
        <v>265</v>
      </c>
      <c r="B267" s="8" t="s">
        <v>185</v>
      </c>
      <c r="C267" s="8" t="str">
        <f>"侯诚峰"</f>
        <v>侯诚峰</v>
      </c>
      <c r="D267" s="9" t="s">
        <v>263</v>
      </c>
    </row>
    <row r="268" s="2" customFormat="1" customHeight="1" spans="1:4">
      <c r="A268" s="7">
        <v>266</v>
      </c>
      <c r="B268" s="8" t="s">
        <v>264</v>
      </c>
      <c r="C268" s="8" t="str">
        <f>"林亚妹"</f>
        <v>林亚妹</v>
      </c>
      <c r="D268" s="9" t="s">
        <v>265</v>
      </c>
    </row>
    <row r="269" s="2" customFormat="1" customHeight="1" spans="1:4">
      <c r="A269" s="7">
        <v>267</v>
      </c>
      <c r="B269" s="8" t="s">
        <v>264</v>
      </c>
      <c r="C269" s="8" t="str">
        <f>"兰燕茜"</f>
        <v>兰燕茜</v>
      </c>
      <c r="D269" s="9" t="s">
        <v>266</v>
      </c>
    </row>
    <row r="270" s="2" customFormat="1" customHeight="1" spans="1:4">
      <c r="A270" s="7">
        <v>268</v>
      </c>
      <c r="B270" s="8" t="s">
        <v>264</v>
      </c>
      <c r="C270" s="8" t="str">
        <f>"王玲霞"</f>
        <v>王玲霞</v>
      </c>
      <c r="D270" s="9" t="s">
        <v>267</v>
      </c>
    </row>
    <row r="271" s="2" customFormat="1" customHeight="1" spans="1:4">
      <c r="A271" s="7">
        <v>269</v>
      </c>
      <c r="B271" s="8" t="s">
        <v>264</v>
      </c>
      <c r="C271" s="8" t="str">
        <f>"谭艳"</f>
        <v>谭艳</v>
      </c>
      <c r="D271" s="9" t="s">
        <v>82</v>
      </c>
    </row>
    <row r="272" s="2" customFormat="1" customHeight="1" spans="1:4">
      <c r="A272" s="7">
        <v>270</v>
      </c>
      <c r="B272" s="8" t="s">
        <v>264</v>
      </c>
      <c r="C272" s="8" t="str">
        <f>"林方玉"</f>
        <v>林方玉</v>
      </c>
      <c r="D272" s="9" t="s">
        <v>268</v>
      </c>
    </row>
    <row r="273" s="2" customFormat="1" customHeight="1" spans="1:4">
      <c r="A273" s="7">
        <v>271</v>
      </c>
      <c r="B273" s="8" t="s">
        <v>264</v>
      </c>
      <c r="C273" s="8" t="str">
        <f>"孙燕娜"</f>
        <v>孙燕娜</v>
      </c>
      <c r="D273" s="9" t="s">
        <v>269</v>
      </c>
    </row>
    <row r="274" s="2" customFormat="1" customHeight="1" spans="1:4">
      <c r="A274" s="7">
        <v>272</v>
      </c>
      <c r="B274" s="8" t="s">
        <v>264</v>
      </c>
      <c r="C274" s="8" t="str">
        <f>"冯吉"</f>
        <v>冯吉</v>
      </c>
      <c r="D274" s="9" t="s">
        <v>270</v>
      </c>
    </row>
    <row r="275" s="2" customFormat="1" customHeight="1" spans="1:4">
      <c r="A275" s="7">
        <v>273</v>
      </c>
      <c r="B275" s="8" t="s">
        <v>264</v>
      </c>
      <c r="C275" s="8" t="str">
        <f>"周舟"</f>
        <v>周舟</v>
      </c>
      <c r="D275" s="9" t="s">
        <v>271</v>
      </c>
    </row>
    <row r="276" s="2" customFormat="1" customHeight="1" spans="1:4">
      <c r="A276" s="7">
        <v>274</v>
      </c>
      <c r="B276" s="8" t="s">
        <v>264</v>
      </c>
      <c r="C276" s="8" t="str">
        <f>"洪书华"</f>
        <v>洪书华</v>
      </c>
      <c r="D276" s="9" t="s">
        <v>272</v>
      </c>
    </row>
    <row r="277" s="2" customFormat="1" customHeight="1" spans="1:4">
      <c r="A277" s="7">
        <v>275</v>
      </c>
      <c r="B277" s="8" t="s">
        <v>264</v>
      </c>
      <c r="C277" s="8" t="str">
        <f>"丁锡联"</f>
        <v>丁锡联</v>
      </c>
      <c r="D277" s="9" t="s">
        <v>84</v>
      </c>
    </row>
    <row r="278" s="2" customFormat="1" customHeight="1" spans="1:4">
      <c r="A278" s="7">
        <v>276</v>
      </c>
      <c r="B278" s="8" t="s">
        <v>264</v>
      </c>
      <c r="C278" s="8" t="str">
        <f>"王立娜"</f>
        <v>王立娜</v>
      </c>
      <c r="D278" s="9" t="s">
        <v>273</v>
      </c>
    </row>
    <row r="279" s="2" customFormat="1" customHeight="1" spans="1:4">
      <c r="A279" s="7">
        <v>277</v>
      </c>
      <c r="B279" s="8" t="s">
        <v>264</v>
      </c>
      <c r="C279" s="8" t="str">
        <f>"林永琪"</f>
        <v>林永琪</v>
      </c>
      <c r="D279" s="9" t="s">
        <v>24</v>
      </c>
    </row>
    <row r="280" s="2" customFormat="1" customHeight="1" spans="1:4">
      <c r="A280" s="7">
        <v>278</v>
      </c>
      <c r="B280" s="8" t="s">
        <v>264</v>
      </c>
      <c r="C280" s="8" t="str">
        <f>"周超莹"</f>
        <v>周超莹</v>
      </c>
      <c r="D280" s="9" t="s">
        <v>274</v>
      </c>
    </row>
    <row r="281" s="2" customFormat="1" customHeight="1" spans="1:4">
      <c r="A281" s="7">
        <v>279</v>
      </c>
      <c r="B281" s="8" t="s">
        <v>264</v>
      </c>
      <c r="C281" s="8" t="str">
        <f>"李美带"</f>
        <v>李美带</v>
      </c>
      <c r="D281" s="9" t="s">
        <v>275</v>
      </c>
    </row>
    <row r="282" s="2" customFormat="1" customHeight="1" spans="1:4">
      <c r="A282" s="7">
        <v>280</v>
      </c>
      <c r="B282" s="8" t="s">
        <v>264</v>
      </c>
      <c r="C282" s="8" t="str">
        <f>"孙丹丹"</f>
        <v>孙丹丹</v>
      </c>
      <c r="D282" s="9" t="s">
        <v>276</v>
      </c>
    </row>
    <row r="283" s="2" customFormat="1" customHeight="1" spans="1:4">
      <c r="A283" s="7">
        <v>281</v>
      </c>
      <c r="B283" s="8" t="s">
        <v>264</v>
      </c>
      <c r="C283" s="8" t="str">
        <f>"方娉"</f>
        <v>方娉</v>
      </c>
      <c r="D283" s="9" t="s">
        <v>277</v>
      </c>
    </row>
    <row r="284" s="2" customFormat="1" customHeight="1" spans="1:4">
      <c r="A284" s="7">
        <v>282</v>
      </c>
      <c r="B284" s="8" t="s">
        <v>264</v>
      </c>
      <c r="C284" s="8" t="str">
        <f>"朱廷建"</f>
        <v>朱廷建</v>
      </c>
      <c r="D284" s="9" t="s">
        <v>278</v>
      </c>
    </row>
    <row r="285" s="2" customFormat="1" customHeight="1" spans="1:4">
      <c r="A285" s="7">
        <v>283</v>
      </c>
      <c r="B285" s="8" t="s">
        <v>264</v>
      </c>
      <c r="C285" s="8" t="str">
        <f>"汪艳婷"</f>
        <v>汪艳婷</v>
      </c>
      <c r="D285" s="9" t="s">
        <v>279</v>
      </c>
    </row>
    <row r="286" s="2" customFormat="1" customHeight="1" spans="1:4">
      <c r="A286" s="7">
        <v>284</v>
      </c>
      <c r="B286" s="8" t="s">
        <v>264</v>
      </c>
      <c r="C286" s="8" t="str">
        <f>"吴云"</f>
        <v>吴云</v>
      </c>
      <c r="D286" s="9" t="s">
        <v>280</v>
      </c>
    </row>
    <row r="287" s="2" customFormat="1" customHeight="1" spans="1:4">
      <c r="A287" s="7">
        <v>285</v>
      </c>
      <c r="B287" s="8" t="s">
        <v>264</v>
      </c>
      <c r="C287" s="8" t="str">
        <f>"张在花"</f>
        <v>张在花</v>
      </c>
      <c r="D287" s="9" t="s">
        <v>281</v>
      </c>
    </row>
    <row r="288" s="2" customFormat="1" customHeight="1" spans="1:4">
      <c r="A288" s="7">
        <v>286</v>
      </c>
      <c r="B288" s="8" t="s">
        <v>264</v>
      </c>
      <c r="C288" s="8" t="str">
        <f>"王孟"</f>
        <v>王孟</v>
      </c>
      <c r="D288" s="9" t="s">
        <v>282</v>
      </c>
    </row>
    <row r="289" s="2" customFormat="1" customHeight="1" spans="1:4">
      <c r="A289" s="7">
        <v>287</v>
      </c>
      <c r="B289" s="8" t="s">
        <v>264</v>
      </c>
      <c r="C289" s="8" t="str">
        <f>"王引转"</f>
        <v>王引转</v>
      </c>
      <c r="D289" s="9" t="s">
        <v>283</v>
      </c>
    </row>
    <row r="290" s="2" customFormat="1" customHeight="1" spans="1:4">
      <c r="A290" s="7">
        <v>288</v>
      </c>
      <c r="B290" s="8" t="s">
        <v>264</v>
      </c>
      <c r="C290" s="8" t="str">
        <f>"梁芬芳"</f>
        <v>梁芬芳</v>
      </c>
      <c r="D290" s="9" t="s">
        <v>284</v>
      </c>
    </row>
    <row r="291" s="2" customFormat="1" customHeight="1" spans="1:4">
      <c r="A291" s="7">
        <v>289</v>
      </c>
      <c r="B291" s="8" t="s">
        <v>264</v>
      </c>
      <c r="C291" s="8" t="str">
        <f>"江远平"</f>
        <v>江远平</v>
      </c>
      <c r="D291" s="9" t="s">
        <v>285</v>
      </c>
    </row>
    <row r="292" s="2" customFormat="1" customHeight="1" spans="1:4">
      <c r="A292" s="7">
        <v>290</v>
      </c>
      <c r="B292" s="8" t="s">
        <v>264</v>
      </c>
      <c r="C292" s="8" t="str">
        <f>"麦娜"</f>
        <v>麦娜</v>
      </c>
      <c r="D292" s="9" t="s">
        <v>286</v>
      </c>
    </row>
    <row r="293" s="2" customFormat="1" customHeight="1" spans="1:4">
      <c r="A293" s="7">
        <v>291</v>
      </c>
      <c r="B293" s="8" t="s">
        <v>264</v>
      </c>
      <c r="C293" s="8" t="str">
        <f>"吴菁"</f>
        <v>吴菁</v>
      </c>
      <c r="D293" s="9" t="s">
        <v>287</v>
      </c>
    </row>
    <row r="294" s="2" customFormat="1" customHeight="1" spans="1:4">
      <c r="A294" s="7">
        <v>292</v>
      </c>
      <c r="B294" s="8" t="s">
        <v>264</v>
      </c>
      <c r="C294" s="8" t="str">
        <f>"张妙"</f>
        <v>张妙</v>
      </c>
      <c r="D294" s="9" t="s">
        <v>288</v>
      </c>
    </row>
    <row r="295" s="2" customFormat="1" customHeight="1" spans="1:4">
      <c r="A295" s="7">
        <v>293</v>
      </c>
      <c r="B295" s="8" t="s">
        <v>264</v>
      </c>
      <c r="C295" s="8" t="str">
        <f>"文学虹"</f>
        <v>文学虹</v>
      </c>
      <c r="D295" s="9" t="s">
        <v>289</v>
      </c>
    </row>
    <row r="296" s="2" customFormat="1" customHeight="1" spans="1:4">
      <c r="A296" s="7">
        <v>294</v>
      </c>
      <c r="B296" s="8" t="s">
        <v>264</v>
      </c>
      <c r="C296" s="8" t="str">
        <f>"李晓欢"</f>
        <v>李晓欢</v>
      </c>
      <c r="D296" s="9" t="s">
        <v>290</v>
      </c>
    </row>
    <row r="297" s="2" customFormat="1" customHeight="1" spans="1:4">
      <c r="A297" s="7">
        <v>295</v>
      </c>
      <c r="B297" s="8" t="s">
        <v>264</v>
      </c>
      <c r="C297" s="8" t="str">
        <f>"高娟"</f>
        <v>高娟</v>
      </c>
      <c r="D297" s="9" t="s">
        <v>291</v>
      </c>
    </row>
    <row r="298" s="2" customFormat="1" customHeight="1" spans="1:4">
      <c r="A298" s="7">
        <v>296</v>
      </c>
      <c r="B298" s="8" t="s">
        <v>264</v>
      </c>
      <c r="C298" s="8" t="str">
        <f>"王发辉"</f>
        <v>王发辉</v>
      </c>
      <c r="D298" s="9" t="s">
        <v>292</v>
      </c>
    </row>
    <row r="299" s="2" customFormat="1" customHeight="1" spans="1:4">
      <c r="A299" s="7">
        <v>297</v>
      </c>
      <c r="B299" s="8" t="s">
        <v>264</v>
      </c>
      <c r="C299" s="8" t="str">
        <f>"何秀姬"</f>
        <v>何秀姬</v>
      </c>
      <c r="D299" s="9" t="s">
        <v>293</v>
      </c>
    </row>
    <row r="300" s="2" customFormat="1" customHeight="1" spans="1:4">
      <c r="A300" s="7">
        <v>298</v>
      </c>
      <c r="B300" s="8" t="s">
        <v>264</v>
      </c>
      <c r="C300" s="8" t="str">
        <f>"吴慧"</f>
        <v>吴慧</v>
      </c>
      <c r="D300" s="9" t="s">
        <v>294</v>
      </c>
    </row>
    <row r="301" s="2" customFormat="1" customHeight="1" spans="1:4">
      <c r="A301" s="7">
        <v>299</v>
      </c>
      <c r="B301" s="8" t="s">
        <v>264</v>
      </c>
      <c r="C301" s="8" t="str">
        <f>"温小英"</f>
        <v>温小英</v>
      </c>
      <c r="D301" s="9" t="s">
        <v>295</v>
      </c>
    </row>
    <row r="302" s="2" customFormat="1" customHeight="1" spans="1:4">
      <c r="A302" s="7">
        <v>300</v>
      </c>
      <c r="B302" s="8" t="s">
        <v>264</v>
      </c>
      <c r="C302" s="8" t="str">
        <f>"王锡霞"</f>
        <v>王锡霞</v>
      </c>
      <c r="D302" s="9" t="s">
        <v>296</v>
      </c>
    </row>
    <row r="303" s="2" customFormat="1" customHeight="1" spans="1:4">
      <c r="A303" s="7">
        <v>301</v>
      </c>
      <c r="B303" s="8" t="s">
        <v>264</v>
      </c>
      <c r="C303" s="8" t="str">
        <f>"吴坤胄"</f>
        <v>吴坤胄</v>
      </c>
      <c r="D303" s="9" t="s">
        <v>297</v>
      </c>
    </row>
    <row r="304" s="2" customFormat="1" customHeight="1" spans="1:4">
      <c r="A304" s="7">
        <v>302</v>
      </c>
      <c r="B304" s="8" t="s">
        <v>264</v>
      </c>
      <c r="C304" s="8" t="str">
        <f>"吴丽贞"</f>
        <v>吴丽贞</v>
      </c>
      <c r="D304" s="9" t="s">
        <v>298</v>
      </c>
    </row>
    <row r="305" s="2" customFormat="1" customHeight="1" spans="1:4">
      <c r="A305" s="7">
        <v>303</v>
      </c>
      <c r="B305" s="8" t="s">
        <v>264</v>
      </c>
      <c r="C305" s="8" t="str">
        <f>"董小凤"</f>
        <v>董小凤</v>
      </c>
      <c r="D305" s="9" t="s">
        <v>299</v>
      </c>
    </row>
    <row r="306" s="2" customFormat="1" customHeight="1" spans="1:4">
      <c r="A306" s="7">
        <v>304</v>
      </c>
      <c r="B306" s="8" t="s">
        <v>264</v>
      </c>
      <c r="C306" s="8" t="str">
        <f>"李佳悦"</f>
        <v>李佳悦</v>
      </c>
      <c r="D306" s="9" t="s">
        <v>300</v>
      </c>
    </row>
    <row r="307" s="2" customFormat="1" customHeight="1" spans="1:4">
      <c r="A307" s="7">
        <v>305</v>
      </c>
      <c r="B307" s="8" t="s">
        <v>264</v>
      </c>
      <c r="C307" s="8" t="str">
        <f>"李小驳"</f>
        <v>李小驳</v>
      </c>
      <c r="D307" s="9" t="s">
        <v>301</v>
      </c>
    </row>
    <row r="308" s="2" customFormat="1" customHeight="1" spans="1:4">
      <c r="A308" s="7">
        <v>306</v>
      </c>
      <c r="B308" s="8" t="s">
        <v>264</v>
      </c>
      <c r="C308" s="8" t="str">
        <f>"梁楚倩"</f>
        <v>梁楚倩</v>
      </c>
      <c r="D308" s="9" t="s">
        <v>302</v>
      </c>
    </row>
    <row r="309" s="2" customFormat="1" customHeight="1" spans="1:4">
      <c r="A309" s="7">
        <v>307</v>
      </c>
      <c r="B309" s="8" t="s">
        <v>264</v>
      </c>
      <c r="C309" s="8" t="str">
        <f>"潘信信"</f>
        <v>潘信信</v>
      </c>
      <c r="D309" s="9" t="s">
        <v>303</v>
      </c>
    </row>
    <row r="310" s="2" customFormat="1" customHeight="1" spans="1:4">
      <c r="A310" s="7">
        <v>308</v>
      </c>
      <c r="B310" s="8" t="s">
        <v>264</v>
      </c>
      <c r="C310" s="8" t="str">
        <f>"王政立"</f>
        <v>王政立</v>
      </c>
      <c r="D310" s="9" t="s">
        <v>304</v>
      </c>
    </row>
    <row r="311" s="2" customFormat="1" customHeight="1" spans="1:4">
      <c r="A311" s="7">
        <v>309</v>
      </c>
      <c r="B311" s="8" t="s">
        <v>264</v>
      </c>
      <c r="C311" s="8" t="str">
        <f>"陈香池"</f>
        <v>陈香池</v>
      </c>
      <c r="D311" s="9" t="s">
        <v>287</v>
      </c>
    </row>
    <row r="312" s="2" customFormat="1" customHeight="1" spans="1:4">
      <c r="A312" s="7">
        <v>310</v>
      </c>
      <c r="B312" s="8" t="s">
        <v>264</v>
      </c>
      <c r="C312" s="8" t="str">
        <f>"丘春梨"</f>
        <v>丘春梨</v>
      </c>
      <c r="D312" s="9" t="s">
        <v>305</v>
      </c>
    </row>
    <row r="313" s="2" customFormat="1" customHeight="1" spans="1:4">
      <c r="A313" s="7">
        <v>311</v>
      </c>
      <c r="B313" s="8" t="s">
        <v>264</v>
      </c>
      <c r="C313" s="8" t="str">
        <f>"林琪"</f>
        <v>林琪</v>
      </c>
      <c r="D313" s="9" t="s">
        <v>306</v>
      </c>
    </row>
    <row r="314" s="2" customFormat="1" customHeight="1" spans="1:4">
      <c r="A314" s="7">
        <v>312</v>
      </c>
      <c r="B314" s="8" t="s">
        <v>264</v>
      </c>
      <c r="C314" s="8" t="str">
        <f>"黄柔柔"</f>
        <v>黄柔柔</v>
      </c>
      <c r="D314" s="9" t="s">
        <v>307</v>
      </c>
    </row>
    <row r="315" s="2" customFormat="1" customHeight="1" spans="1:4">
      <c r="A315" s="7">
        <v>313</v>
      </c>
      <c r="B315" s="8" t="s">
        <v>264</v>
      </c>
      <c r="C315" s="8" t="str">
        <f>"苏小妹"</f>
        <v>苏小妹</v>
      </c>
      <c r="D315" s="9" t="s">
        <v>308</v>
      </c>
    </row>
    <row r="316" s="2" customFormat="1" customHeight="1" spans="1:4">
      <c r="A316" s="7">
        <v>314</v>
      </c>
      <c r="B316" s="8" t="s">
        <v>264</v>
      </c>
      <c r="C316" s="8" t="str">
        <f>"周日来"</f>
        <v>周日来</v>
      </c>
      <c r="D316" s="9" t="s">
        <v>309</v>
      </c>
    </row>
    <row r="317" s="2" customFormat="1" customHeight="1" spans="1:4">
      <c r="A317" s="7">
        <v>315</v>
      </c>
      <c r="B317" s="8" t="s">
        <v>264</v>
      </c>
      <c r="C317" s="8" t="str">
        <f>"宋丽丽"</f>
        <v>宋丽丽</v>
      </c>
      <c r="D317" s="9" t="s">
        <v>310</v>
      </c>
    </row>
    <row r="318" s="2" customFormat="1" customHeight="1" spans="1:4">
      <c r="A318" s="7">
        <v>316</v>
      </c>
      <c r="B318" s="8" t="s">
        <v>264</v>
      </c>
      <c r="C318" s="8" t="str">
        <f>"赵武妮"</f>
        <v>赵武妮</v>
      </c>
      <c r="D318" s="9" t="s">
        <v>311</v>
      </c>
    </row>
    <row r="319" s="2" customFormat="1" customHeight="1" spans="1:4">
      <c r="A319" s="7">
        <v>317</v>
      </c>
      <c r="B319" s="8" t="s">
        <v>264</v>
      </c>
      <c r="C319" s="8" t="str">
        <f>"罗诗彦"</f>
        <v>罗诗彦</v>
      </c>
      <c r="D319" s="9" t="s">
        <v>312</v>
      </c>
    </row>
    <row r="320" s="2" customFormat="1" customHeight="1" spans="1:4">
      <c r="A320" s="7">
        <v>318</v>
      </c>
      <c r="B320" s="8" t="s">
        <v>264</v>
      </c>
      <c r="C320" s="8" t="str">
        <f>"李秋燕"</f>
        <v>李秋燕</v>
      </c>
      <c r="D320" s="9" t="s">
        <v>313</v>
      </c>
    </row>
    <row r="321" s="2" customFormat="1" customHeight="1" spans="1:4">
      <c r="A321" s="7">
        <v>319</v>
      </c>
      <c r="B321" s="8" t="s">
        <v>264</v>
      </c>
      <c r="C321" s="8" t="str">
        <f>"田雨柔"</f>
        <v>田雨柔</v>
      </c>
      <c r="D321" s="9" t="s">
        <v>314</v>
      </c>
    </row>
    <row r="322" s="2" customFormat="1" customHeight="1" spans="1:4">
      <c r="A322" s="7">
        <v>320</v>
      </c>
      <c r="B322" s="8" t="s">
        <v>264</v>
      </c>
      <c r="C322" s="8" t="str">
        <f>"吴多芳"</f>
        <v>吴多芳</v>
      </c>
      <c r="D322" s="9" t="s">
        <v>315</v>
      </c>
    </row>
    <row r="323" s="2" customFormat="1" customHeight="1" spans="1:4">
      <c r="A323" s="7">
        <v>321</v>
      </c>
      <c r="B323" s="8" t="s">
        <v>264</v>
      </c>
      <c r="C323" s="8" t="str">
        <f>"黄雪"</f>
        <v>黄雪</v>
      </c>
      <c r="D323" s="9" t="s">
        <v>99</v>
      </c>
    </row>
    <row r="324" s="2" customFormat="1" customHeight="1" spans="1:4">
      <c r="A324" s="7">
        <v>322</v>
      </c>
      <c r="B324" s="8" t="s">
        <v>264</v>
      </c>
      <c r="C324" s="8" t="str">
        <f>"吴海涛"</f>
        <v>吴海涛</v>
      </c>
      <c r="D324" s="9" t="s">
        <v>316</v>
      </c>
    </row>
    <row r="325" s="2" customFormat="1" customHeight="1" spans="1:4">
      <c r="A325" s="7">
        <v>323</v>
      </c>
      <c r="B325" s="8" t="s">
        <v>264</v>
      </c>
      <c r="C325" s="8" t="str">
        <f>"符丽婷"</f>
        <v>符丽婷</v>
      </c>
      <c r="D325" s="9" t="s">
        <v>317</v>
      </c>
    </row>
    <row r="326" s="2" customFormat="1" customHeight="1" spans="1:4">
      <c r="A326" s="7">
        <v>324</v>
      </c>
      <c r="B326" s="8" t="s">
        <v>264</v>
      </c>
      <c r="C326" s="8" t="str">
        <f>"符学晶"</f>
        <v>符学晶</v>
      </c>
      <c r="D326" s="9" t="s">
        <v>318</v>
      </c>
    </row>
    <row r="327" s="2" customFormat="1" customHeight="1" spans="1:4">
      <c r="A327" s="7">
        <v>325</v>
      </c>
      <c r="B327" s="8" t="s">
        <v>264</v>
      </c>
      <c r="C327" s="8" t="str">
        <f>"谢浩玲"</f>
        <v>谢浩玲</v>
      </c>
      <c r="D327" s="9" t="s">
        <v>319</v>
      </c>
    </row>
    <row r="328" s="2" customFormat="1" customHeight="1" spans="1:4">
      <c r="A328" s="7">
        <v>326</v>
      </c>
      <c r="B328" s="8" t="s">
        <v>264</v>
      </c>
      <c r="C328" s="8" t="str">
        <f>"卢燕玲"</f>
        <v>卢燕玲</v>
      </c>
      <c r="D328" s="9" t="s">
        <v>38</v>
      </c>
    </row>
    <row r="329" s="2" customFormat="1" customHeight="1" spans="1:4">
      <c r="A329" s="7">
        <v>327</v>
      </c>
      <c r="B329" s="8" t="s">
        <v>264</v>
      </c>
      <c r="C329" s="8" t="str">
        <f>"李永芬"</f>
        <v>李永芬</v>
      </c>
      <c r="D329" s="9" t="s">
        <v>320</v>
      </c>
    </row>
    <row r="330" s="2" customFormat="1" customHeight="1" spans="1:4">
      <c r="A330" s="7">
        <v>328</v>
      </c>
      <c r="B330" s="8" t="s">
        <v>264</v>
      </c>
      <c r="C330" s="8" t="str">
        <f>"杨思思"</f>
        <v>杨思思</v>
      </c>
      <c r="D330" s="9" t="s">
        <v>321</v>
      </c>
    </row>
    <row r="331" s="2" customFormat="1" customHeight="1" spans="1:4">
      <c r="A331" s="7">
        <v>329</v>
      </c>
      <c r="B331" s="8" t="s">
        <v>264</v>
      </c>
      <c r="C331" s="8" t="str">
        <f>"许虹燕"</f>
        <v>许虹燕</v>
      </c>
      <c r="D331" s="9" t="s">
        <v>322</v>
      </c>
    </row>
    <row r="332" s="2" customFormat="1" customHeight="1" spans="1:4">
      <c r="A332" s="7">
        <v>330</v>
      </c>
      <c r="B332" s="8" t="s">
        <v>264</v>
      </c>
      <c r="C332" s="8" t="str">
        <f>"符夕婵"</f>
        <v>符夕婵</v>
      </c>
      <c r="D332" s="9" t="s">
        <v>323</v>
      </c>
    </row>
    <row r="333" s="2" customFormat="1" customHeight="1" spans="1:4">
      <c r="A333" s="7">
        <v>331</v>
      </c>
      <c r="B333" s="8" t="s">
        <v>264</v>
      </c>
      <c r="C333" s="8" t="str">
        <f>"张燕"</f>
        <v>张燕</v>
      </c>
      <c r="D333" s="9" t="s">
        <v>324</v>
      </c>
    </row>
    <row r="334" s="2" customFormat="1" customHeight="1" spans="1:4">
      <c r="A334" s="7">
        <v>332</v>
      </c>
      <c r="B334" s="8" t="s">
        <v>264</v>
      </c>
      <c r="C334" s="8" t="str">
        <f>"赵铭婷"</f>
        <v>赵铭婷</v>
      </c>
      <c r="D334" s="9" t="s">
        <v>325</v>
      </c>
    </row>
    <row r="335" s="2" customFormat="1" customHeight="1" spans="1:4">
      <c r="A335" s="7">
        <v>333</v>
      </c>
      <c r="B335" s="8" t="s">
        <v>264</v>
      </c>
      <c r="C335" s="8" t="str">
        <f>"杨世比"</f>
        <v>杨世比</v>
      </c>
      <c r="D335" s="9" t="s">
        <v>326</v>
      </c>
    </row>
    <row r="336" s="2" customFormat="1" customHeight="1" spans="1:4">
      <c r="A336" s="7">
        <v>334</v>
      </c>
      <c r="B336" s="8" t="s">
        <v>264</v>
      </c>
      <c r="C336" s="8" t="str">
        <f>"符倩芬"</f>
        <v>符倩芬</v>
      </c>
      <c r="D336" s="9" t="s">
        <v>327</v>
      </c>
    </row>
    <row r="337" s="2" customFormat="1" customHeight="1" spans="1:4">
      <c r="A337" s="7">
        <v>335</v>
      </c>
      <c r="B337" s="8" t="s">
        <v>264</v>
      </c>
      <c r="C337" s="8" t="str">
        <f>"徐创蕾"</f>
        <v>徐创蕾</v>
      </c>
      <c r="D337" s="9" t="s">
        <v>128</v>
      </c>
    </row>
    <row r="338" s="2" customFormat="1" customHeight="1" spans="1:4">
      <c r="A338" s="7">
        <v>336</v>
      </c>
      <c r="B338" s="8" t="s">
        <v>264</v>
      </c>
      <c r="C338" s="8" t="str">
        <f>"邢其秋"</f>
        <v>邢其秋</v>
      </c>
      <c r="D338" s="9" t="s">
        <v>107</v>
      </c>
    </row>
    <row r="339" s="2" customFormat="1" customHeight="1" spans="1:4">
      <c r="A339" s="7">
        <v>337</v>
      </c>
      <c r="B339" s="8" t="s">
        <v>264</v>
      </c>
      <c r="C339" s="8" t="str">
        <f>"陈花香"</f>
        <v>陈花香</v>
      </c>
      <c r="D339" s="9" t="s">
        <v>112</v>
      </c>
    </row>
    <row r="340" s="2" customFormat="1" customHeight="1" spans="1:4">
      <c r="A340" s="7">
        <v>338</v>
      </c>
      <c r="B340" s="8" t="s">
        <v>264</v>
      </c>
      <c r="C340" s="8" t="str">
        <f>"陈积凤"</f>
        <v>陈积凤</v>
      </c>
      <c r="D340" s="9" t="s">
        <v>328</v>
      </c>
    </row>
    <row r="341" s="2" customFormat="1" customHeight="1" spans="1:4">
      <c r="A341" s="7">
        <v>339</v>
      </c>
      <c r="B341" s="8" t="s">
        <v>264</v>
      </c>
      <c r="C341" s="8" t="str">
        <f>"李文文"</f>
        <v>李文文</v>
      </c>
      <c r="D341" s="9" t="s">
        <v>329</v>
      </c>
    </row>
    <row r="342" s="2" customFormat="1" customHeight="1" spans="1:4">
      <c r="A342" s="7">
        <v>340</v>
      </c>
      <c r="B342" s="8" t="s">
        <v>264</v>
      </c>
      <c r="C342" s="8" t="str">
        <f>"马玉礼"</f>
        <v>马玉礼</v>
      </c>
      <c r="D342" s="9" t="s">
        <v>330</v>
      </c>
    </row>
    <row r="343" s="2" customFormat="1" customHeight="1" spans="1:4">
      <c r="A343" s="7">
        <v>341</v>
      </c>
      <c r="B343" s="8" t="s">
        <v>264</v>
      </c>
      <c r="C343" s="8" t="str">
        <f>"王静"</f>
        <v>王静</v>
      </c>
      <c r="D343" s="9" t="s">
        <v>331</v>
      </c>
    </row>
    <row r="344" s="2" customFormat="1" customHeight="1" spans="1:4">
      <c r="A344" s="7">
        <v>342</v>
      </c>
      <c r="B344" s="8" t="s">
        <v>264</v>
      </c>
      <c r="C344" s="8" t="str">
        <f>"陈夏"</f>
        <v>陈夏</v>
      </c>
      <c r="D344" s="9" t="s">
        <v>61</v>
      </c>
    </row>
    <row r="345" s="2" customFormat="1" customHeight="1" spans="1:4">
      <c r="A345" s="7">
        <v>343</v>
      </c>
      <c r="B345" s="8" t="s">
        <v>264</v>
      </c>
      <c r="C345" s="8" t="str">
        <f>"赵媛媛"</f>
        <v>赵媛媛</v>
      </c>
      <c r="D345" s="9" t="s">
        <v>332</v>
      </c>
    </row>
    <row r="346" s="2" customFormat="1" customHeight="1" spans="1:4">
      <c r="A346" s="7">
        <v>344</v>
      </c>
      <c r="B346" s="8" t="s">
        <v>264</v>
      </c>
      <c r="C346" s="8" t="str">
        <f>"郑志芳"</f>
        <v>郑志芳</v>
      </c>
      <c r="D346" s="9" t="s">
        <v>333</v>
      </c>
    </row>
    <row r="347" s="2" customFormat="1" customHeight="1" spans="1:4">
      <c r="A347" s="7">
        <v>345</v>
      </c>
      <c r="B347" s="8" t="s">
        <v>264</v>
      </c>
      <c r="C347" s="8" t="str">
        <f>"符妹丽"</f>
        <v>符妹丽</v>
      </c>
      <c r="D347" s="9" t="s">
        <v>334</v>
      </c>
    </row>
    <row r="348" s="2" customFormat="1" customHeight="1" spans="1:4">
      <c r="A348" s="7">
        <v>346</v>
      </c>
      <c r="B348" s="8" t="s">
        <v>264</v>
      </c>
      <c r="C348" s="8" t="str">
        <f>"陈娇丽"</f>
        <v>陈娇丽</v>
      </c>
      <c r="D348" s="9" t="s">
        <v>335</v>
      </c>
    </row>
    <row r="349" s="2" customFormat="1" customHeight="1" spans="1:4">
      <c r="A349" s="7">
        <v>347</v>
      </c>
      <c r="B349" s="8" t="s">
        <v>264</v>
      </c>
      <c r="C349" s="8" t="str">
        <f>"王大莉"</f>
        <v>王大莉</v>
      </c>
      <c r="D349" s="9" t="s">
        <v>336</v>
      </c>
    </row>
    <row r="350" s="2" customFormat="1" customHeight="1" spans="1:4">
      <c r="A350" s="7">
        <v>348</v>
      </c>
      <c r="B350" s="8" t="s">
        <v>264</v>
      </c>
      <c r="C350" s="8" t="str">
        <f>"杨中妹"</f>
        <v>杨中妹</v>
      </c>
      <c r="D350" s="9" t="s">
        <v>337</v>
      </c>
    </row>
    <row r="351" s="2" customFormat="1" customHeight="1" spans="1:4">
      <c r="A351" s="7">
        <v>349</v>
      </c>
      <c r="B351" s="8" t="s">
        <v>264</v>
      </c>
      <c r="C351" s="8" t="str">
        <f>"蔡海群"</f>
        <v>蔡海群</v>
      </c>
      <c r="D351" s="9" t="s">
        <v>332</v>
      </c>
    </row>
    <row r="352" s="2" customFormat="1" customHeight="1" spans="1:4">
      <c r="A352" s="7">
        <v>350</v>
      </c>
      <c r="B352" s="8" t="s">
        <v>264</v>
      </c>
      <c r="C352" s="8" t="str">
        <f>"徐贞"</f>
        <v>徐贞</v>
      </c>
      <c r="D352" s="9" t="s">
        <v>338</v>
      </c>
    </row>
    <row r="353" s="2" customFormat="1" customHeight="1" spans="1:4">
      <c r="A353" s="7">
        <v>351</v>
      </c>
      <c r="B353" s="8" t="s">
        <v>264</v>
      </c>
      <c r="C353" s="8" t="str">
        <f>"王超"</f>
        <v>王超</v>
      </c>
      <c r="D353" s="9" t="s">
        <v>339</v>
      </c>
    </row>
    <row r="354" s="2" customFormat="1" customHeight="1" spans="1:4">
      <c r="A354" s="7">
        <v>352</v>
      </c>
      <c r="B354" s="8" t="s">
        <v>264</v>
      </c>
      <c r="C354" s="8" t="str">
        <f>"邓晓敏"</f>
        <v>邓晓敏</v>
      </c>
      <c r="D354" s="9" t="s">
        <v>340</v>
      </c>
    </row>
    <row r="355" s="2" customFormat="1" customHeight="1" spans="1:4">
      <c r="A355" s="7">
        <v>353</v>
      </c>
      <c r="B355" s="8" t="s">
        <v>264</v>
      </c>
      <c r="C355" s="8" t="str">
        <f>"赵琴"</f>
        <v>赵琴</v>
      </c>
      <c r="D355" s="9" t="s">
        <v>341</v>
      </c>
    </row>
    <row r="356" s="2" customFormat="1" customHeight="1" spans="1:4">
      <c r="A356" s="7">
        <v>354</v>
      </c>
      <c r="B356" s="8" t="s">
        <v>264</v>
      </c>
      <c r="C356" s="8" t="str">
        <f>"王文静"</f>
        <v>王文静</v>
      </c>
      <c r="D356" s="9" t="s">
        <v>342</v>
      </c>
    </row>
    <row r="357" s="2" customFormat="1" customHeight="1" spans="1:4">
      <c r="A357" s="7">
        <v>355</v>
      </c>
      <c r="B357" s="8" t="s">
        <v>264</v>
      </c>
      <c r="C357" s="8" t="str">
        <f>"符琼楠"</f>
        <v>符琼楠</v>
      </c>
      <c r="D357" s="9" t="s">
        <v>9</v>
      </c>
    </row>
    <row r="358" s="2" customFormat="1" customHeight="1" spans="1:4">
      <c r="A358" s="7">
        <v>356</v>
      </c>
      <c r="B358" s="8" t="s">
        <v>264</v>
      </c>
      <c r="C358" s="8" t="str">
        <f>"符爱蓉"</f>
        <v>符爱蓉</v>
      </c>
      <c r="D358" s="9" t="s">
        <v>343</v>
      </c>
    </row>
    <row r="359" s="2" customFormat="1" customHeight="1" spans="1:4">
      <c r="A359" s="7">
        <v>357</v>
      </c>
      <c r="B359" s="8" t="s">
        <v>264</v>
      </c>
      <c r="C359" s="8" t="str">
        <f>"吉妹"</f>
        <v>吉妹</v>
      </c>
      <c r="D359" s="9" t="s">
        <v>344</v>
      </c>
    </row>
    <row r="360" s="2" customFormat="1" customHeight="1" spans="1:4">
      <c r="A360" s="7">
        <v>358</v>
      </c>
      <c r="B360" s="8" t="s">
        <v>264</v>
      </c>
      <c r="C360" s="8" t="str">
        <f>"郑榆菲"</f>
        <v>郑榆菲</v>
      </c>
      <c r="D360" s="9" t="s">
        <v>345</v>
      </c>
    </row>
    <row r="361" s="2" customFormat="1" customHeight="1" spans="1:4">
      <c r="A361" s="7">
        <v>359</v>
      </c>
      <c r="B361" s="8" t="s">
        <v>264</v>
      </c>
      <c r="C361" s="8" t="str">
        <f>"李笔婷"</f>
        <v>李笔婷</v>
      </c>
      <c r="D361" s="9" t="s">
        <v>346</v>
      </c>
    </row>
    <row r="362" s="2" customFormat="1" customHeight="1" spans="1:4">
      <c r="A362" s="7">
        <v>360</v>
      </c>
      <c r="B362" s="8" t="s">
        <v>264</v>
      </c>
      <c r="C362" s="8" t="str">
        <f>"农艺"</f>
        <v>农艺</v>
      </c>
      <c r="D362" s="9" t="s">
        <v>347</v>
      </c>
    </row>
    <row r="363" s="2" customFormat="1" customHeight="1" spans="1:4">
      <c r="A363" s="7">
        <v>361</v>
      </c>
      <c r="B363" s="8" t="s">
        <v>264</v>
      </c>
      <c r="C363" s="8" t="str">
        <f>"陈元冲"</f>
        <v>陈元冲</v>
      </c>
      <c r="D363" s="9" t="s">
        <v>348</v>
      </c>
    </row>
    <row r="364" s="2" customFormat="1" customHeight="1" spans="1:4">
      <c r="A364" s="7">
        <v>362</v>
      </c>
      <c r="B364" s="8" t="s">
        <v>264</v>
      </c>
      <c r="C364" s="8" t="str">
        <f>"廖梦琦"</f>
        <v>廖梦琦</v>
      </c>
      <c r="D364" s="9" t="s">
        <v>349</v>
      </c>
    </row>
    <row r="365" s="2" customFormat="1" customHeight="1" spans="1:4">
      <c r="A365" s="7">
        <v>363</v>
      </c>
      <c r="B365" s="8" t="s">
        <v>264</v>
      </c>
      <c r="C365" s="8" t="str">
        <f>"罗敏"</f>
        <v>罗敏</v>
      </c>
      <c r="D365" s="9" t="s">
        <v>350</v>
      </c>
    </row>
    <row r="366" s="2" customFormat="1" customHeight="1" spans="1:4">
      <c r="A366" s="7">
        <v>364</v>
      </c>
      <c r="B366" s="8" t="s">
        <v>264</v>
      </c>
      <c r="C366" s="8" t="str">
        <f>"曾素荣"</f>
        <v>曾素荣</v>
      </c>
      <c r="D366" s="9" t="s">
        <v>351</v>
      </c>
    </row>
    <row r="367" s="2" customFormat="1" customHeight="1" spans="1:4">
      <c r="A367" s="7">
        <v>365</v>
      </c>
      <c r="B367" s="8" t="s">
        <v>264</v>
      </c>
      <c r="C367" s="8" t="str">
        <f>"陈怡"</f>
        <v>陈怡</v>
      </c>
      <c r="D367" s="9" t="s">
        <v>352</v>
      </c>
    </row>
    <row r="368" s="2" customFormat="1" customHeight="1" spans="1:4">
      <c r="A368" s="7">
        <v>366</v>
      </c>
      <c r="B368" s="8" t="s">
        <v>264</v>
      </c>
      <c r="C368" s="8" t="str">
        <f>"冯叶尖"</f>
        <v>冯叶尖</v>
      </c>
      <c r="D368" s="9" t="s">
        <v>353</v>
      </c>
    </row>
    <row r="369" s="2" customFormat="1" customHeight="1" spans="1:4">
      <c r="A369" s="7">
        <v>367</v>
      </c>
      <c r="B369" s="8" t="s">
        <v>264</v>
      </c>
      <c r="C369" s="8" t="str">
        <f>"裴美珠"</f>
        <v>裴美珠</v>
      </c>
      <c r="D369" s="9" t="s">
        <v>24</v>
      </c>
    </row>
    <row r="370" s="2" customFormat="1" customHeight="1" spans="1:4">
      <c r="A370" s="7">
        <v>368</v>
      </c>
      <c r="B370" s="8" t="s">
        <v>264</v>
      </c>
      <c r="C370" s="8" t="str">
        <f>"王百一"</f>
        <v>王百一</v>
      </c>
      <c r="D370" s="9" t="s">
        <v>354</v>
      </c>
    </row>
    <row r="371" s="2" customFormat="1" customHeight="1" spans="1:4">
      <c r="A371" s="7">
        <v>369</v>
      </c>
      <c r="B371" s="8" t="s">
        <v>264</v>
      </c>
      <c r="C371" s="8" t="str">
        <f>"覃家敏"</f>
        <v>覃家敏</v>
      </c>
      <c r="D371" s="9" t="s">
        <v>355</v>
      </c>
    </row>
    <row r="372" s="2" customFormat="1" customHeight="1" spans="1:4">
      <c r="A372" s="7">
        <v>370</v>
      </c>
      <c r="B372" s="8" t="s">
        <v>264</v>
      </c>
      <c r="C372" s="8" t="str">
        <f>"符薰涵"</f>
        <v>符薰涵</v>
      </c>
      <c r="D372" s="9" t="s">
        <v>356</v>
      </c>
    </row>
    <row r="373" s="2" customFormat="1" customHeight="1" spans="1:4">
      <c r="A373" s="7">
        <v>371</v>
      </c>
      <c r="B373" s="8" t="s">
        <v>264</v>
      </c>
      <c r="C373" s="8" t="str">
        <f>"吴芳娃"</f>
        <v>吴芳娃</v>
      </c>
      <c r="D373" s="9" t="s">
        <v>357</v>
      </c>
    </row>
    <row r="374" s="2" customFormat="1" customHeight="1" spans="1:4">
      <c r="A374" s="7">
        <v>372</v>
      </c>
      <c r="B374" s="8" t="s">
        <v>264</v>
      </c>
      <c r="C374" s="8" t="str">
        <f>"甘金婷"</f>
        <v>甘金婷</v>
      </c>
      <c r="D374" s="9" t="s">
        <v>358</v>
      </c>
    </row>
    <row r="375" s="2" customFormat="1" customHeight="1" spans="1:4">
      <c r="A375" s="7">
        <v>373</v>
      </c>
      <c r="B375" s="8" t="s">
        <v>264</v>
      </c>
      <c r="C375" s="8" t="str">
        <f>"李秋焕"</f>
        <v>李秋焕</v>
      </c>
      <c r="D375" s="9" t="s">
        <v>359</v>
      </c>
    </row>
    <row r="376" s="2" customFormat="1" customHeight="1" spans="1:4">
      <c r="A376" s="7">
        <v>374</v>
      </c>
      <c r="B376" s="8" t="s">
        <v>264</v>
      </c>
      <c r="C376" s="8" t="str">
        <f>"黄小娟"</f>
        <v>黄小娟</v>
      </c>
      <c r="D376" s="9" t="s">
        <v>360</v>
      </c>
    </row>
    <row r="377" s="2" customFormat="1" customHeight="1" spans="1:4">
      <c r="A377" s="7">
        <v>375</v>
      </c>
      <c r="B377" s="8" t="s">
        <v>264</v>
      </c>
      <c r="C377" s="8" t="str">
        <f>"符冠花"</f>
        <v>符冠花</v>
      </c>
      <c r="D377" s="9" t="s">
        <v>288</v>
      </c>
    </row>
    <row r="378" s="2" customFormat="1" customHeight="1" spans="1:4">
      <c r="A378" s="7">
        <v>376</v>
      </c>
      <c r="B378" s="8" t="s">
        <v>264</v>
      </c>
      <c r="C378" s="8" t="str">
        <f>"符芳玲"</f>
        <v>符芳玲</v>
      </c>
      <c r="D378" s="9" t="s">
        <v>361</v>
      </c>
    </row>
    <row r="379" s="2" customFormat="1" customHeight="1" spans="1:4">
      <c r="A379" s="7">
        <v>377</v>
      </c>
      <c r="B379" s="8" t="s">
        <v>264</v>
      </c>
      <c r="C379" s="8" t="str">
        <f>"黄虹"</f>
        <v>黄虹</v>
      </c>
      <c r="D379" s="9" t="s">
        <v>63</v>
      </c>
    </row>
    <row r="380" s="2" customFormat="1" customHeight="1" spans="1:4">
      <c r="A380" s="7">
        <v>378</v>
      </c>
      <c r="B380" s="8" t="s">
        <v>264</v>
      </c>
      <c r="C380" s="8" t="str">
        <f>"程婉雯"</f>
        <v>程婉雯</v>
      </c>
      <c r="D380" s="9" t="s">
        <v>82</v>
      </c>
    </row>
    <row r="381" s="2" customFormat="1" customHeight="1" spans="1:4">
      <c r="A381" s="7">
        <v>379</v>
      </c>
      <c r="B381" s="8" t="s">
        <v>264</v>
      </c>
      <c r="C381" s="8" t="str">
        <f>"叶芷苗"</f>
        <v>叶芷苗</v>
      </c>
      <c r="D381" s="9" t="s">
        <v>362</v>
      </c>
    </row>
    <row r="382" s="2" customFormat="1" customHeight="1" spans="1:4">
      <c r="A382" s="7">
        <v>380</v>
      </c>
      <c r="B382" s="8" t="s">
        <v>264</v>
      </c>
      <c r="C382" s="8" t="str">
        <f>"符鸳"</f>
        <v>符鸳</v>
      </c>
      <c r="D382" s="9" t="s">
        <v>363</v>
      </c>
    </row>
    <row r="383" s="2" customFormat="1" customHeight="1" spans="1:4">
      <c r="A383" s="7">
        <v>381</v>
      </c>
      <c r="B383" s="8" t="s">
        <v>264</v>
      </c>
      <c r="C383" s="8" t="str">
        <f>"陈雪珠"</f>
        <v>陈雪珠</v>
      </c>
      <c r="D383" s="9" t="s">
        <v>364</v>
      </c>
    </row>
    <row r="384" s="2" customFormat="1" customHeight="1" spans="1:4">
      <c r="A384" s="7">
        <v>382</v>
      </c>
      <c r="B384" s="8" t="s">
        <v>264</v>
      </c>
      <c r="C384" s="8" t="str">
        <f>"吕夏"</f>
        <v>吕夏</v>
      </c>
      <c r="D384" s="9" t="s">
        <v>365</v>
      </c>
    </row>
    <row r="385" s="2" customFormat="1" customHeight="1" spans="1:4">
      <c r="A385" s="7">
        <v>383</v>
      </c>
      <c r="B385" s="8" t="s">
        <v>264</v>
      </c>
      <c r="C385" s="8" t="str">
        <f>"周诗磊"</f>
        <v>周诗磊</v>
      </c>
      <c r="D385" s="9" t="s">
        <v>366</v>
      </c>
    </row>
    <row r="386" s="2" customFormat="1" customHeight="1" spans="1:4">
      <c r="A386" s="7">
        <v>384</v>
      </c>
      <c r="B386" s="8" t="s">
        <v>264</v>
      </c>
      <c r="C386" s="8" t="str">
        <f>"卢健瞳"</f>
        <v>卢健瞳</v>
      </c>
      <c r="D386" s="9" t="s">
        <v>367</v>
      </c>
    </row>
    <row r="387" s="2" customFormat="1" customHeight="1" spans="1:4">
      <c r="A387" s="7">
        <v>385</v>
      </c>
      <c r="B387" s="8" t="s">
        <v>264</v>
      </c>
      <c r="C387" s="8" t="str">
        <f>"薛美玲"</f>
        <v>薛美玲</v>
      </c>
      <c r="D387" s="9" t="s">
        <v>368</v>
      </c>
    </row>
    <row r="388" s="2" customFormat="1" customHeight="1" spans="1:4">
      <c r="A388" s="7">
        <v>386</v>
      </c>
      <c r="B388" s="8" t="s">
        <v>264</v>
      </c>
      <c r="C388" s="8" t="str">
        <f>"林晓芬"</f>
        <v>林晓芬</v>
      </c>
      <c r="D388" s="9" t="s">
        <v>369</v>
      </c>
    </row>
    <row r="389" s="2" customFormat="1" customHeight="1" spans="1:4">
      <c r="A389" s="7">
        <v>387</v>
      </c>
      <c r="B389" s="8" t="s">
        <v>264</v>
      </c>
      <c r="C389" s="8" t="str">
        <f>"陈柔珠"</f>
        <v>陈柔珠</v>
      </c>
      <c r="D389" s="9" t="s">
        <v>370</v>
      </c>
    </row>
    <row r="390" s="2" customFormat="1" customHeight="1" spans="1:4">
      <c r="A390" s="7">
        <v>388</v>
      </c>
      <c r="B390" s="8" t="s">
        <v>264</v>
      </c>
      <c r="C390" s="8" t="str">
        <f>"符克芳"</f>
        <v>符克芳</v>
      </c>
      <c r="D390" s="9" t="s">
        <v>371</v>
      </c>
    </row>
    <row r="391" s="2" customFormat="1" customHeight="1" spans="1:4">
      <c r="A391" s="7">
        <v>389</v>
      </c>
      <c r="B391" s="8" t="s">
        <v>264</v>
      </c>
      <c r="C391" s="8" t="str">
        <f>"张元芷"</f>
        <v>张元芷</v>
      </c>
      <c r="D391" s="9" t="s">
        <v>372</v>
      </c>
    </row>
    <row r="392" s="2" customFormat="1" customHeight="1" spans="1:4">
      <c r="A392" s="7">
        <v>390</v>
      </c>
      <c r="B392" s="8" t="s">
        <v>264</v>
      </c>
      <c r="C392" s="8" t="str">
        <f>"黎晶晶"</f>
        <v>黎晶晶</v>
      </c>
      <c r="D392" s="9" t="s">
        <v>373</v>
      </c>
    </row>
    <row r="393" s="2" customFormat="1" customHeight="1" spans="1:4">
      <c r="A393" s="7">
        <v>391</v>
      </c>
      <c r="B393" s="8" t="s">
        <v>264</v>
      </c>
      <c r="C393" s="8" t="str">
        <f>"林丽婷"</f>
        <v>林丽婷</v>
      </c>
      <c r="D393" s="9" t="s">
        <v>374</v>
      </c>
    </row>
    <row r="394" s="2" customFormat="1" customHeight="1" spans="1:4">
      <c r="A394" s="7">
        <v>392</v>
      </c>
      <c r="B394" s="8" t="s">
        <v>264</v>
      </c>
      <c r="C394" s="8" t="str">
        <f>"王霄琼"</f>
        <v>王霄琼</v>
      </c>
      <c r="D394" s="9" t="s">
        <v>375</v>
      </c>
    </row>
    <row r="395" s="2" customFormat="1" customHeight="1" spans="1:4">
      <c r="A395" s="7">
        <v>393</v>
      </c>
      <c r="B395" s="8" t="s">
        <v>264</v>
      </c>
      <c r="C395" s="8" t="str">
        <f>"高佩玲"</f>
        <v>高佩玲</v>
      </c>
      <c r="D395" s="9" t="s">
        <v>376</v>
      </c>
    </row>
    <row r="396" s="2" customFormat="1" customHeight="1" spans="1:4">
      <c r="A396" s="7">
        <v>394</v>
      </c>
      <c r="B396" s="8" t="s">
        <v>264</v>
      </c>
      <c r="C396" s="8" t="str">
        <f>"林萍萍"</f>
        <v>林萍萍</v>
      </c>
      <c r="D396" s="9" t="s">
        <v>306</v>
      </c>
    </row>
    <row r="397" s="2" customFormat="1" customHeight="1" spans="1:4">
      <c r="A397" s="7">
        <v>395</v>
      </c>
      <c r="B397" s="8" t="s">
        <v>264</v>
      </c>
      <c r="C397" s="8" t="str">
        <f>"王金桂"</f>
        <v>王金桂</v>
      </c>
      <c r="D397" s="9" t="s">
        <v>73</v>
      </c>
    </row>
    <row r="398" s="2" customFormat="1" customHeight="1" spans="1:4">
      <c r="A398" s="7">
        <v>396</v>
      </c>
      <c r="B398" s="8" t="s">
        <v>264</v>
      </c>
      <c r="C398" s="8" t="str">
        <f>"李妹"</f>
        <v>李妹</v>
      </c>
      <c r="D398" s="9" t="s">
        <v>377</v>
      </c>
    </row>
    <row r="399" s="2" customFormat="1" customHeight="1" spans="1:4">
      <c r="A399" s="7">
        <v>397</v>
      </c>
      <c r="B399" s="8" t="s">
        <v>264</v>
      </c>
      <c r="C399" s="8" t="str">
        <f>"羊梦秋"</f>
        <v>羊梦秋</v>
      </c>
      <c r="D399" s="9" t="s">
        <v>378</v>
      </c>
    </row>
    <row r="400" s="2" customFormat="1" customHeight="1" spans="1:4">
      <c r="A400" s="7">
        <v>398</v>
      </c>
      <c r="B400" s="8" t="s">
        <v>264</v>
      </c>
      <c r="C400" s="8" t="str">
        <f>"邢春柳"</f>
        <v>邢春柳</v>
      </c>
      <c r="D400" s="9" t="s">
        <v>379</v>
      </c>
    </row>
    <row r="401" s="2" customFormat="1" customHeight="1" spans="1:4">
      <c r="A401" s="7">
        <v>399</v>
      </c>
      <c r="B401" s="8" t="s">
        <v>264</v>
      </c>
      <c r="C401" s="8" t="str">
        <f>"邢巧云"</f>
        <v>邢巧云</v>
      </c>
      <c r="D401" s="9" t="s">
        <v>380</v>
      </c>
    </row>
    <row r="402" s="2" customFormat="1" customHeight="1" spans="1:4">
      <c r="A402" s="7">
        <v>400</v>
      </c>
      <c r="B402" s="8" t="s">
        <v>264</v>
      </c>
      <c r="C402" s="8" t="str">
        <f>"董嫦娱"</f>
        <v>董嫦娱</v>
      </c>
      <c r="D402" s="9" t="s">
        <v>381</v>
      </c>
    </row>
    <row r="403" s="2" customFormat="1" customHeight="1" spans="1:4">
      <c r="A403" s="7">
        <v>401</v>
      </c>
      <c r="B403" s="8" t="s">
        <v>264</v>
      </c>
      <c r="C403" s="8" t="str">
        <f>"王景荟"</f>
        <v>王景荟</v>
      </c>
      <c r="D403" s="9" t="s">
        <v>382</v>
      </c>
    </row>
    <row r="404" s="2" customFormat="1" customHeight="1" spans="1:4">
      <c r="A404" s="7">
        <v>402</v>
      </c>
      <c r="B404" s="8" t="s">
        <v>264</v>
      </c>
      <c r="C404" s="8" t="str">
        <f>"刘教风"</f>
        <v>刘教风</v>
      </c>
      <c r="D404" s="9" t="s">
        <v>383</v>
      </c>
    </row>
    <row r="405" s="2" customFormat="1" customHeight="1" spans="1:4">
      <c r="A405" s="7">
        <v>403</v>
      </c>
      <c r="B405" s="8" t="s">
        <v>264</v>
      </c>
      <c r="C405" s="8" t="str">
        <f>"林燕"</f>
        <v>林燕</v>
      </c>
      <c r="D405" s="9" t="s">
        <v>384</v>
      </c>
    </row>
    <row r="406" s="2" customFormat="1" customHeight="1" spans="1:4">
      <c r="A406" s="7">
        <v>404</v>
      </c>
      <c r="B406" s="8" t="s">
        <v>264</v>
      </c>
      <c r="C406" s="8" t="str">
        <f>"梁振花"</f>
        <v>梁振花</v>
      </c>
      <c r="D406" s="9" t="s">
        <v>385</v>
      </c>
    </row>
    <row r="407" s="2" customFormat="1" customHeight="1" spans="1:4">
      <c r="A407" s="7">
        <v>405</v>
      </c>
      <c r="B407" s="8" t="s">
        <v>264</v>
      </c>
      <c r="C407" s="8" t="str">
        <f>"刘科娜"</f>
        <v>刘科娜</v>
      </c>
      <c r="D407" s="9" t="s">
        <v>386</v>
      </c>
    </row>
    <row r="408" s="2" customFormat="1" customHeight="1" spans="1:4">
      <c r="A408" s="7">
        <v>406</v>
      </c>
      <c r="B408" s="8" t="s">
        <v>264</v>
      </c>
      <c r="C408" s="8" t="str">
        <f>"黄颖婕"</f>
        <v>黄颖婕</v>
      </c>
      <c r="D408" s="9" t="s">
        <v>387</v>
      </c>
    </row>
    <row r="409" s="2" customFormat="1" customHeight="1" spans="1:4">
      <c r="A409" s="7">
        <v>407</v>
      </c>
      <c r="B409" s="8" t="s">
        <v>264</v>
      </c>
      <c r="C409" s="8" t="str">
        <f>"文慧欣"</f>
        <v>文慧欣</v>
      </c>
      <c r="D409" s="9" t="s">
        <v>388</v>
      </c>
    </row>
    <row r="410" s="2" customFormat="1" customHeight="1" spans="1:4">
      <c r="A410" s="7">
        <v>408</v>
      </c>
      <c r="B410" s="8" t="s">
        <v>264</v>
      </c>
      <c r="C410" s="8" t="str">
        <f>"黎家玲"</f>
        <v>黎家玲</v>
      </c>
      <c r="D410" s="9" t="s">
        <v>389</v>
      </c>
    </row>
    <row r="411" s="2" customFormat="1" customHeight="1" spans="1:4">
      <c r="A411" s="7">
        <v>409</v>
      </c>
      <c r="B411" s="8" t="s">
        <v>264</v>
      </c>
      <c r="C411" s="8" t="str">
        <f>"关江盈"</f>
        <v>关江盈</v>
      </c>
      <c r="D411" s="9" t="s">
        <v>390</v>
      </c>
    </row>
    <row r="412" s="2" customFormat="1" customHeight="1" spans="1:4">
      <c r="A412" s="7">
        <v>410</v>
      </c>
      <c r="B412" s="8" t="s">
        <v>264</v>
      </c>
      <c r="C412" s="8" t="str">
        <f>"骆祖美"</f>
        <v>骆祖美</v>
      </c>
      <c r="D412" s="9" t="s">
        <v>67</v>
      </c>
    </row>
    <row r="413" s="2" customFormat="1" customHeight="1" spans="1:4">
      <c r="A413" s="7">
        <v>411</v>
      </c>
      <c r="B413" s="8" t="s">
        <v>264</v>
      </c>
      <c r="C413" s="8" t="str">
        <f>"何应蕊"</f>
        <v>何应蕊</v>
      </c>
      <c r="D413" s="9" t="s">
        <v>391</v>
      </c>
    </row>
    <row r="414" s="2" customFormat="1" customHeight="1" spans="1:4">
      <c r="A414" s="7">
        <v>412</v>
      </c>
      <c r="B414" s="8" t="s">
        <v>264</v>
      </c>
      <c r="C414" s="8" t="str">
        <f>"曾昕"</f>
        <v>曾昕</v>
      </c>
      <c r="D414" s="9" t="s">
        <v>392</v>
      </c>
    </row>
    <row r="415" s="2" customFormat="1" customHeight="1" spans="1:4">
      <c r="A415" s="7">
        <v>413</v>
      </c>
      <c r="B415" s="8" t="s">
        <v>264</v>
      </c>
      <c r="C415" s="8" t="str">
        <f>"王丽春"</f>
        <v>王丽春</v>
      </c>
      <c r="D415" s="9" t="s">
        <v>393</v>
      </c>
    </row>
    <row r="416" s="2" customFormat="1" customHeight="1" spans="1:4">
      <c r="A416" s="7">
        <v>414</v>
      </c>
      <c r="B416" s="8" t="s">
        <v>264</v>
      </c>
      <c r="C416" s="8" t="str">
        <f>"王念秋"</f>
        <v>王念秋</v>
      </c>
      <c r="D416" s="9" t="s">
        <v>394</v>
      </c>
    </row>
    <row r="417" s="2" customFormat="1" customHeight="1" spans="1:4">
      <c r="A417" s="7">
        <v>415</v>
      </c>
      <c r="B417" s="8" t="s">
        <v>264</v>
      </c>
      <c r="C417" s="8" t="str">
        <f>"李桂萍"</f>
        <v>李桂萍</v>
      </c>
      <c r="D417" s="9" t="s">
        <v>395</v>
      </c>
    </row>
    <row r="418" s="2" customFormat="1" customHeight="1" spans="1:4">
      <c r="A418" s="7">
        <v>416</v>
      </c>
      <c r="B418" s="8" t="s">
        <v>264</v>
      </c>
      <c r="C418" s="8" t="str">
        <f>"麦珠绮"</f>
        <v>麦珠绮</v>
      </c>
      <c r="D418" s="9" t="s">
        <v>396</v>
      </c>
    </row>
    <row r="419" s="2" customFormat="1" customHeight="1" spans="1:4">
      <c r="A419" s="7">
        <v>417</v>
      </c>
      <c r="B419" s="8" t="s">
        <v>264</v>
      </c>
      <c r="C419" s="8" t="str">
        <f>"李婷"</f>
        <v>李婷</v>
      </c>
      <c r="D419" s="9" t="s">
        <v>397</v>
      </c>
    </row>
    <row r="420" s="2" customFormat="1" customHeight="1" spans="1:4">
      <c r="A420" s="7">
        <v>418</v>
      </c>
      <c r="B420" s="8" t="s">
        <v>264</v>
      </c>
      <c r="C420" s="8" t="str">
        <f>"刘小清"</f>
        <v>刘小清</v>
      </c>
      <c r="D420" s="9" t="s">
        <v>398</v>
      </c>
    </row>
    <row r="421" s="2" customFormat="1" customHeight="1" spans="1:4">
      <c r="A421" s="7">
        <v>419</v>
      </c>
      <c r="B421" s="8" t="s">
        <v>264</v>
      </c>
      <c r="C421" s="8" t="str">
        <f>"陈荟妃"</f>
        <v>陈荟妃</v>
      </c>
      <c r="D421" s="9" t="s">
        <v>399</v>
      </c>
    </row>
    <row r="422" s="2" customFormat="1" customHeight="1" spans="1:4">
      <c r="A422" s="7">
        <v>420</v>
      </c>
      <c r="B422" s="8" t="s">
        <v>264</v>
      </c>
      <c r="C422" s="8" t="str">
        <f>"叶叶"</f>
        <v>叶叶</v>
      </c>
      <c r="D422" s="9" t="s">
        <v>400</v>
      </c>
    </row>
    <row r="423" s="2" customFormat="1" customHeight="1" spans="1:4">
      <c r="A423" s="7">
        <v>421</v>
      </c>
      <c r="B423" s="8" t="s">
        <v>264</v>
      </c>
      <c r="C423" s="8" t="str">
        <f>"唐月玲"</f>
        <v>唐月玲</v>
      </c>
      <c r="D423" s="9" t="s">
        <v>401</v>
      </c>
    </row>
    <row r="424" s="2" customFormat="1" customHeight="1" spans="1:4">
      <c r="A424" s="7">
        <v>422</v>
      </c>
      <c r="B424" s="8" t="s">
        <v>264</v>
      </c>
      <c r="C424" s="8" t="str">
        <f>"王丹蕾"</f>
        <v>王丹蕾</v>
      </c>
      <c r="D424" s="9" t="s">
        <v>402</v>
      </c>
    </row>
    <row r="425" s="2" customFormat="1" customHeight="1" spans="1:4">
      <c r="A425" s="7">
        <v>423</v>
      </c>
      <c r="B425" s="8" t="s">
        <v>264</v>
      </c>
      <c r="C425" s="8" t="str">
        <f>"薛桂带"</f>
        <v>薛桂带</v>
      </c>
      <c r="D425" s="9" t="s">
        <v>403</v>
      </c>
    </row>
    <row r="426" s="2" customFormat="1" customHeight="1" spans="1:4">
      <c r="A426" s="7">
        <v>424</v>
      </c>
      <c r="B426" s="8" t="s">
        <v>264</v>
      </c>
      <c r="C426" s="8" t="str">
        <f>"韩亚强"</f>
        <v>韩亚强</v>
      </c>
      <c r="D426" s="9" t="s">
        <v>404</v>
      </c>
    </row>
    <row r="427" s="2" customFormat="1" customHeight="1" spans="1:4">
      <c r="A427" s="7">
        <v>425</v>
      </c>
      <c r="B427" s="8" t="s">
        <v>264</v>
      </c>
      <c r="C427" s="8" t="str">
        <f>"陈英选"</f>
        <v>陈英选</v>
      </c>
      <c r="D427" s="9" t="s">
        <v>405</v>
      </c>
    </row>
    <row r="428" s="2" customFormat="1" customHeight="1" spans="1:4">
      <c r="A428" s="7">
        <v>426</v>
      </c>
      <c r="B428" s="8" t="s">
        <v>264</v>
      </c>
      <c r="C428" s="8" t="str">
        <f>"董飞"</f>
        <v>董飞</v>
      </c>
      <c r="D428" s="9" t="s">
        <v>406</v>
      </c>
    </row>
    <row r="429" s="2" customFormat="1" customHeight="1" spans="1:4">
      <c r="A429" s="7">
        <v>427</v>
      </c>
      <c r="B429" s="8" t="s">
        <v>264</v>
      </c>
      <c r="C429" s="8" t="str">
        <f>"张深珠"</f>
        <v>张深珠</v>
      </c>
      <c r="D429" s="9" t="s">
        <v>407</v>
      </c>
    </row>
    <row r="430" s="2" customFormat="1" customHeight="1" spans="1:4">
      <c r="A430" s="7">
        <v>428</v>
      </c>
      <c r="B430" s="8" t="s">
        <v>264</v>
      </c>
      <c r="C430" s="8" t="str">
        <f>"金娜"</f>
        <v>金娜</v>
      </c>
      <c r="D430" s="9" t="s">
        <v>408</v>
      </c>
    </row>
    <row r="431" s="2" customFormat="1" customHeight="1" spans="1:4">
      <c r="A431" s="7">
        <v>429</v>
      </c>
      <c r="B431" s="8" t="s">
        <v>264</v>
      </c>
      <c r="C431" s="8" t="str">
        <f>"陈万顽"</f>
        <v>陈万顽</v>
      </c>
      <c r="D431" s="9" t="s">
        <v>409</v>
      </c>
    </row>
    <row r="432" s="2" customFormat="1" customHeight="1" spans="1:4">
      <c r="A432" s="7">
        <v>430</v>
      </c>
      <c r="B432" s="8" t="s">
        <v>264</v>
      </c>
      <c r="C432" s="8" t="str">
        <f>"王晨曦"</f>
        <v>王晨曦</v>
      </c>
      <c r="D432" s="9" t="s">
        <v>410</v>
      </c>
    </row>
    <row r="433" s="2" customFormat="1" customHeight="1" spans="1:4">
      <c r="A433" s="7">
        <v>431</v>
      </c>
      <c r="B433" s="8" t="s">
        <v>264</v>
      </c>
      <c r="C433" s="8" t="str">
        <f>"冯成娥"</f>
        <v>冯成娥</v>
      </c>
      <c r="D433" s="9" t="s">
        <v>411</v>
      </c>
    </row>
    <row r="434" s="2" customFormat="1" customHeight="1" spans="1:4">
      <c r="A434" s="7">
        <v>432</v>
      </c>
      <c r="B434" s="8" t="s">
        <v>264</v>
      </c>
      <c r="C434" s="8" t="str">
        <f>"黄蕾"</f>
        <v>黄蕾</v>
      </c>
      <c r="D434" s="9" t="s">
        <v>412</v>
      </c>
    </row>
    <row r="435" customHeight="1" spans="1:4">
      <c r="A435" s="7">
        <v>433</v>
      </c>
      <c r="B435" s="8" t="s">
        <v>264</v>
      </c>
      <c r="C435" s="8" t="str">
        <f>"谢慧锦"</f>
        <v>谢慧锦</v>
      </c>
      <c r="D435" s="9" t="s">
        <v>413</v>
      </c>
    </row>
    <row r="436" customHeight="1" spans="1:4">
      <c r="A436" s="7">
        <v>434</v>
      </c>
      <c r="B436" s="8" t="s">
        <v>264</v>
      </c>
      <c r="C436" s="8" t="str">
        <f>"梁雨君"</f>
        <v>梁雨君</v>
      </c>
      <c r="D436" s="9" t="s">
        <v>414</v>
      </c>
    </row>
    <row r="437" customHeight="1" spans="1:4">
      <c r="A437" s="7">
        <v>435</v>
      </c>
      <c r="B437" s="8" t="s">
        <v>264</v>
      </c>
      <c r="C437" s="8" t="str">
        <f>"张俊莲"</f>
        <v>张俊莲</v>
      </c>
      <c r="D437" s="9" t="s">
        <v>415</v>
      </c>
    </row>
    <row r="438" customHeight="1" spans="1:4">
      <c r="A438" s="7">
        <v>436</v>
      </c>
      <c r="B438" s="8" t="s">
        <v>264</v>
      </c>
      <c r="C438" s="8" t="str">
        <f>"蔡月燕"</f>
        <v>蔡月燕</v>
      </c>
      <c r="D438" s="9" t="s">
        <v>416</v>
      </c>
    </row>
    <row r="439" customHeight="1" spans="1:4">
      <c r="A439" s="7">
        <v>437</v>
      </c>
      <c r="B439" s="8" t="s">
        <v>264</v>
      </c>
      <c r="C439" s="8" t="str">
        <f>"钟财"</f>
        <v>钟财</v>
      </c>
      <c r="D439" s="9" t="s">
        <v>417</v>
      </c>
    </row>
    <row r="440" customHeight="1" spans="1:4">
      <c r="A440" s="7">
        <v>438</v>
      </c>
      <c r="B440" s="8" t="s">
        <v>264</v>
      </c>
      <c r="C440" s="8" t="str">
        <f>"罗云茹"</f>
        <v>罗云茹</v>
      </c>
      <c r="D440" s="9" t="s">
        <v>143</v>
      </c>
    </row>
    <row r="441" customHeight="1" spans="1:4">
      <c r="A441" s="7">
        <v>439</v>
      </c>
      <c r="B441" s="8" t="s">
        <v>264</v>
      </c>
      <c r="C441" s="8" t="str">
        <f>"苏家娟"</f>
        <v>苏家娟</v>
      </c>
      <c r="D441" s="9" t="s">
        <v>418</v>
      </c>
    </row>
    <row r="442" customHeight="1" spans="1:4">
      <c r="A442" s="7">
        <v>440</v>
      </c>
      <c r="B442" s="8" t="s">
        <v>264</v>
      </c>
      <c r="C442" s="8" t="str">
        <f>"李大伟"</f>
        <v>李大伟</v>
      </c>
      <c r="D442" s="9" t="s">
        <v>419</v>
      </c>
    </row>
    <row r="443" customHeight="1" spans="1:4">
      <c r="A443" s="7">
        <v>441</v>
      </c>
      <c r="B443" s="8" t="s">
        <v>264</v>
      </c>
      <c r="C443" s="8" t="str">
        <f>"刘媚红"</f>
        <v>刘媚红</v>
      </c>
      <c r="D443" s="9" t="s">
        <v>420</v>
      </c>
    </row>
    <row r="444" customHeight="1" spans="1:4">
      <c r="A444" s="7">
        <v>442</v>
      </c>
      <c r="B444" s="8" t="s">
        <v>264</v>
      </c>
      <c r="C444" s="8" t="str">
        <f>"林永教"</f>
        <v>林永教</v>
      </c>
      <c r="D444" s="9" t="s">
        <v>421</v>
      </c>
    </row>
    <row r="445" customHeight="1" spans="1:4">
      <c r="A445" s="7">
        <v>443</v>
      </c>
      <c r="B445" s="8" t="s">
        <v>264</v>
      </c>
      <c r="C445" s="8" t="str">
        <f>"卢裕娴"</f>
        <v>卢裕娴</v>
      </c>
      <c r="D445" s="9" t="s">
        <v>99</v>
      </c>
    </row>
    <row r="446" customHeight="1" spans="1:4">
      <c r="A446" s="7">
        <v>444</v>
      </c>
      <c r="B446" s="8" t="s">
        <v>264</v>
      </c>
      <c r="C446" s="8" t="str">
        <f>"孙如静"</f>
        <v>孙如静</v>
      </c>
      <c r="D446" s="9" t="s">
        <v>422</v>
      </c>
    </row>
    <row r="447" customHeight="1" spans="1:4">
      <c r="A447" s="7">
        <v>445</v>
      </c>
      <c r="B447" s="8" t="s">
        <v>264</v>
      </c>
      <c r="C447" s="8" t="str">
        <f>"唐爱珠"</f>
        <v>唐爱珠</v>
      </c>
      <c r="D447" s="9" t="s">
        <v>423</v>
      </c>
    </row>
    <row r="448" customHeight="1" spans="1:4">
      <c r="A448" s="7">
        <v>446</v>
      </c>
      <c r="B448" s="8" t="s">
        <v>264</v>
      </c>
      <c r="C448" s="8" t="str">
        <f>"张莉莉"</f>
        <v>张莉莉</v>
      </c>
      <c r="D448" s="9" t="s">
        <v>424</v>
      </c>
    </row>
    <row r="449" customHeight="1" spans="1:4">
      <c r="A449" s="7">
        <v>447</v>
      </c>
      <c r="B449" s="8" t="s">
        <v>264</v>
      </c>
      <c r="C449" s="8" t="str">
        <f>"钟春霞"</f>
        <v>钟春霞</v>
      </c>
      <c r="D449" s="9" t="s">
        <v>425</v>
      </c>
    </row>
    <row r="450" customHeight="1" spans="1:4">
      <c r="A450" s="7">
        <v>448</v>
      </c>
      <c r="B450" s="8" t="s">
        <v>264</v>
      </c>
      <c r="C450" s="8" t="str">
        <f>"陈美爱"</f>
        <v>陈美爱</v>
      </c>
      <c r="D450" s="9" t="s">
        <v>426</v>
      </c>
    </row>
    <row r="451" customHeight="1" spans="1:4">
      <c r="A451" s="7">
        <v>449</v>
      </c>
      <c r="B451" s="8" t="s">
        <v>264</v>
      </c>
      <c r="C451" s="8" t="str">
        <f>"梁馨允"</f>
        <v>梁馨允</v>
      </c>
      <c r="D451" s="9" t="s">
        <v>427</v>
      </c>
    </row>
    <row r="452" customHeight="1" spans="1:4">
      <c r="A452" s="7">
        <v>450</v>
      </c>
      <c r="B452" s="8" t="s">
        <v>264</v>
      </c>
      <c r="C452" s="8" t="str">
        <f>"林琅"</f>
        <v>林琅</v>
      </c>
      <c r="D452" s="9" t="s">
        <v>428</v>
      </c>
    </row>
    <row r="453" customHeight="1" spans="1:4">
      <c r="A453" s="7">
        <v>451</v>
      </c>
      <c r="B453" s="8" t="s">
        <v>264</v>
      </c>
      <c r="C453" s="8" t="str">
        <f>"文光梅"</f>
        <v>文光梅</v>
      </c>
      <c r="D453" s="9" t="s">
        <v>429</v>
      </c>
    </row>
    <row r="454" customHeight="1" spans="1:4">
      <c r="A454" s="7">
        <v>452</v>
      </c>
      <c r="B454" s="8" t="s">
        <v>264</v>
      </c>
      <c r="C454" s="8" t="str">
        <f>"吴佳欣"</f>
        <v>吴佳欣</v>
      </c>
      <c r="D454" s="9" t="s">
        <v>293</v>
      </c>
    </row>
    <row r="455" customHeight="1" spans="1:4">
      <c r="A455" s="7">
        <v>453</v>
      </c>
      <c r="B455" s="8" t="s">
        <v>264</v>
      </c>
      <c r="C455" s="8" t="str">
        <f>"王正月"</f>
        <v>王正月</v>
      </c>
      <c r="D455" s="9" t="s">
        <v>383</v>
      </c>
    </row>
    <row r="456" customHeight="1" spans="1:4">
      <c r="A456" s="7">
        <v>454</v>
      </c>
      <c r="B456" s="8" t="s">
        <v>264</v>
      </c>
      <c r="C456" s="8" t="str">
        <f>"赵月风"</f>
        <v>赵月风</v>
      </c>
      <c r="D456" s="9" t="s">
        <v>430</v>
      </c>
    </row>
    <row r="457" customHeight="1" spans="1:4">
      <c r="A457" s="7">
        <v>455</v>
      </c>
      <c r="B457" s="8" t="s">
        <v>264</v>
      </c>
      <c r="C457" s="8" t="str">
        <f>"王源茜"</f>
        <v>王源茜</v>
      </c>
      <c r="D457" s="9" t="s">
        <v>431</v>
      </c>
    </row>
    <row r="458" customHeight="1" spans="1:4">
      <c r="A458" s="7">
        <v>456</v>
      </c>
      <c r="B458" s="8" t="s">
        <v>264</v>
      </c>
      <c r="C458" s="8" t="str">
        <f>"邓翠柳"</f>
        <v>邓翠柳</v>
      </c>
      <c r="D458" s="9" t="s">
        <v>432</v>
      </c>
    </row>
    <row r="459" customHeight="1" spans="1:4">
      <c r="A459" s="7">
        <v>457</v>
      </c>
      <c r="B459" s="8" t="s">
        <v>264</v>
      </c>
      <c r="C459" s="8" t="str">
        <f>"彭锦欣"</f>
        <v>彭锦欣</v>
      </c>
      <c r="D459" s="9" t="s">
        <v>433</v>
      </c>
    </row>
    <row r="460" customHeight="1" spans="1:4">
      <c r="A460" s="7">
        <v>458</v>
      </c>
      <c r="B460" s="8" t="s">
        <v>264</v>
      </c>
      <c r="C460" s="8" t="str">
        <f>"葛文晓"</f>
        <v>葛文晓</v>
      </c>
      <c r="D460" s="9" t="s">
        <v>434</v>
      </c>
    </row>
    <row r="461" customHeight="1" spans="1:4">
      <c r="A461" s="7">
        <v>459</v>
      </c>
      <c r="B461" s="8" t="s">
        <v>264</v>
      </c>
      <c r="C461" s="8" t="str">
        <f>"王晴"</f>
        <v>王晴</v>
      </c>
      <c r="D461" s="9" t="s">
        <v>435</v>
      </c>
    </row>
    <row r="462" customHeight="1" spans="1:4">
      <c r="A462" s="7">
        <v>460</v>
      </c>
      <c r="B462" s="8" t="s">
        <v>264</v>
      </c>
      <c r="C462" s="8" t="str">
        <f>"曾来南"</f>
        <v>曾来南</v>
      </c>
      <c r="D462" s="9" t="s">
        <v>436</v>
      </c>
    </row>
    <row r="463" customHeight="1" spans="1:4">
      <c r="A463" s="7">
        <v>461</v>
      </c>
      <c r="B463" s="8" t="s">
        <v>264</v>
      </c>
      <c r="C463" s="8" t="str">
        <f>"苏欣欣"</f>
        <v>苏欣欣</v>
      </c>
      <c r="D463" s="9" t="s">
        <v>74</v>
      </c>
    </row>
    <row r="464" customHeight="1" spans="1:4">
      <c r="A464" s="7">
        <v>462</v>
      </c>
      <c r="B464" s="8" t="s">
        <v>264</v>
      </c>
      <c r="C464" s="8" t="str">
        <f>"游婷文"</f>
        <v>游婷文</v>
      </c>
      <c r="D464" s="9" t="s">
        <v>287</v>
      </c>
    </row>
    <row r="465" customHeight="1" spans="1:4">
      <c r="A465" s="7">
        <v>463</v>
      </c>
      <c r="B465" s="8" t="s">
        <v>264</v>
      </c>
      <c r="C465" s="8" t="str">
        <f>"林玉娥"</f>
        <v>林玉娥</v>
      </c>
      <c r="D465" s="9" t="s">
        <v>437</v>
      </c>
    </row>
    <row r="466" customHeight="1" spans="1:4">
      <c r="A466" s="7">
        <v>464</v>
      </c>
      <c r="B466" s="8" t="s">
        <v>264</v>
      </c>
      <c r="C466" s="8" t="str">
        <f>"蔡晶晶"</f>
        <v>蔡晶晶</v>
      </c>
      <c r="D466" s="9" t="s">
        <v>82</v>
      </c>
    </row>
    <row r="467" customHeight="1" spans="1:4">
      <c r="A467" s="7">
        <v>465</v>
      </c>
      <c r="B467" s="8" t="s">
        <v>264</v>
      </c>
      <c r="C467" s="8" t="str">
        <f>"高华敏"</f>
        <v>高华敏</v>
      </c>
      <c r="D467" s="9" t="s">
        <v>438</v>
      </c>
    </row>
    <row r="468" customHeight="1" spans="1:4">
      <c r="A468" s="7">
        <v>466</v>
      </c>
      <c r="B468" s="8" t="s">
        <v>264</v>
      </c>
      <c r="C468" s="8" t="str">
        <f>"王泓卜"</f>
        <v>王泓卜</v>
      </c>
      <c r="D468" s="9" t="s">
        <v>439</v>
      </c>
    </row>
    <row r="469" customHeight="1" spans="1:4">
      <c r="A469" s="7">
        <v>467</v>
      </c>
      <c r="B469" s="8" t="s">
        <v>264</v>
      </c>
      <c r="C469" s="8" t="str">
        <f>"王能"</f>
        <v>王能</v>
      </c>
      <c r="D469" s="9" t="s">
        <v>440</v>
      </c>
    </row>
    <row r="470" customHeight="1" spans="1:4">
      <c r="A470" s="7">
        <v>468</v>
      </c>
      <c r="B470" s="8" t="s">
        <v>264</v>
      </c>
      <c r="C470" s="8" t="str">
        <f>"林亚志"</f>
        <v>林亚志</v>
      </c>
      <c r="D470" s="9" t="s">
        <v>441</v>
      </c>
    </row>
    <row r="471" customHeight="1" spans="1:4">
      <c r="A471" s="7">
        <v>469</v>
      </c>
      <c r="B471" s="8" t="s">
        <v>264</v>
      </c>
      <c r="C471" s="8" t="str">
        <f>"叶玉会"</f>
        <v>叶玉会</v>
      </c>
      <c r="D471" s="9" t="s">
        <v>442</v>
      </c>
    </row>
    <row r="472" customHeight="1" spans="1:4">
      <c r="A472" s="7">
        <v>470</v>
      </c>
      <c r="B472" s="8" t="s">
        <v>264</v>
      </c>
      <c r="C472" s="8" t="str">
        <f>"庞贺之"</f>
        <v>庞贺之</v>
      </c>
      <c r="D472" s="9" t="s">
        <v>443</v>
      </c>
    </row>
    <row r="473" customHeight="1" spans="1:4">
      <c r="A473" s="7">
        <v>471</v>
      </c>
      <c r="B473" s="8" t="s">
        <v>264</v>
      </c>
      <c r="C473" s="8" t="str">
        <f>"占宗丽"</f>
        <v>占宗丽</v>
      </c>
      <c r="D473" s="9" t="s">
        <v>444</v>
      </c>
    </row>
    <row r="474" customHeight="1" spans="1:4">
      <c r="A474" s="7">
        <v>472</v>
      </c>
      <c r="B474" s="8" t="s">
        <v>264</v>
      </c>
      <c r="C474" s="8" t="str">
        <f>"吕萍"</f>
        <v>吕萍</v>
      </c>
      <c r="D474" s="9" t="s">
        <v>445</v>
      </c>
    </row>
    <row r="475" customHeight="1" spans="1:4">
      <c r="A475" s="7">
        <v>473</v>
      </c>
      <c r="B475" s="8" t="s">
        <v>264</v>
      </c>
      <c r="C475" s="8" t="str">
        <f>"梁星灿"</f>
        <v>梁星灿</v>
      </c>
      <c r="D475" s="9" t="s">
        <v>446</v>
      </c>
    </row>
    <row r="476" customHeight="1" spans="1:4">
      <c r="A476" s="7">
        <v>474</v>
      </c>
      <c r="B476" s="8" t="s">
        <v>264</v>
      </c>
      <c r="C476" s="8" t="str">
        <f>"肖珍梅"</f>
        <v>肖珍梅</v>
      </c>
      <c r="D476" s="9" t="s">
        <v>447</v>
      </c>
    </row>
    <row r="477" customHeight="1" spans="1:4">
      <c r="A477" s="7">
        <v>475</v>
      </c>
      <c r="B477" s="8" t="s">
        <v>448</v>
      </c>
      <c r="C477" s="8" t="str">
        <f>"莫亚燕"</f>
        <v>莫亚燕</v>
      </c>
      <c r="D477" s="9" t="s">
        <v>449</v>
      </c>
    </row>
    <row r="478" customHeight="1" spans="1:4">
      <c r="A478" s="7">
        <v>476</v>
      </c>
      <c r="B478" s="8" t="s">
        <v>448</v>
      </c>
      <c r="C478" s="8" t="str">
        <f>"高苗苗"</f>
        <v>高苗苗</v>
      </c>
      <c r="D478" s="9" t="s">
        <v>450</v>
      </c>
    </row>
    <row r="479" customHeight="1" spans="1:4">
      <c r="A479" s="7">
        <v>477</v>
      </c>
      <c r="B479" s="8" t="s">
        <v>448</v>
      </c>
      <c r="C479" s="8" t="str">
        <f>"李思君"</f>
        <v>李思君</v>
      </c>
      <c r="D479" s="9" t="s">
        <v>451</v>
      </c>
    </row>
    <row r="480" customHeight="1" spans="1:4">
      <c r="A480" s="7">
        <v>478</v>
      </c>
      <c r="B480" s="8" t="s">
        <v>448</v>
      </c>
      <c r="C480" s="8" t="str">
        <f>"张生晖"</f>
        <v>张生晖</v>
      </c>
      <c r="D480" s="9" t="s">
        <v>452</v>
      </c>
    </row>
    <row r="481" customHeight="1" spans="1:4">
      <c r="A481" s="7">
        <v>479</v>
      </c>
      <c r="B481" s="8" t="s">
        <v>448</v>
      </c>
      <c r="C481" s="8" t="str">
        <f>"王家宇"</f>
        <v>王家宇</v>
      </c>
      <c r="D481" s="9" t="s">
        <v>453</v>
      </c>
    </row>
    <row r="482" customHeight="1" spans="1:4">
      <c r="A482" s="7">
        <v>480</v>
      </c>
      <c r="B482" s="8" t="s">
        <v>448</v>
      </c>
      <c r="C482" s="8" t="str">
        <f>"黄贯咪"</f>
        <v>黄贯咪</v>
      </c>
      <c r="D482" s="9" t="s">
        <v>454</v>
      </c>
    </row>
    <row r="483" customHeight="1" spans="1:4">
      <c r="A483" s="7">
        <v>481</v>
      </c>
      <c r="B483" s="8" t="s">
        <v>448</v>
      </c>
      <c r="C483" s="8" t="str">
        <f>"王菲"</f>
        <v>王菲</v>
      </c>
      <c r="D483" s="9" t="s">
        <v>455</v>
      </c>
    </row>
    <row r="484" customHeight="1" spans="1:4">
      <c r="A484" s="7">
        <v>482</v>
      </c>
      <c r="B484" s="8" t="s">
        <v>448</v>
      </c>
      <c r="C484" s="8" t="str">
        <f>"林艳"</f>
        <v>林艳</v>
      </c>
      <c r="D484" s="9" t="s">
        <v>456</v>
      </c>
    </row>
    <row r="485" customHeight="1" spans="1:4">
      <c r="A485" s="7">
        <v>483</v>
      </c>
      <c r="B485" s="8" t="s">
        <v>448</v>
      </c>
      <c r="C485" s="8" t="str">
        <f>"暴子雁"</f>
        <v>暴子雁</v>
      </c>
      <c r="D485" s="9" t="s">
        <v>457</v>
      </c>
    </row>
    <row r="486" customHeight="1" spans="1:4">
      <c r="A486" s="7">
        <v>484</v>
      </c>
      <c r="B486" s="8" t="s">
        <v>448</v>
      </c>
      <c r="C486" s="8" t="str">
        <f>"赵开朝"</f>
        <v>赵开朝</v>
      </c>
      <c r="D486" s="9" t="s">
        <v>458</v>
      </c>
    </row>
    <row r="487" customHeight="1" spans="1:4">
      <c r="A487" s="7">
        <v>485</v>
      </c>
      <c r="B487" s="8" t="s">
        <v>448</v>
      </c>
      <c r="C487" s="8" t="str">
        <f>"吉训拓"</f>
        <v>吉训拓</v>
      </c>
      <c r="D487" s="9" t="s">
        <v>459</v>
      </c>
    </row>
    <row r="488" customHeight="1" spans="1:4">
      <c r="A488" s="7">
        <v>486</v>
      </c>
      <c r="B488" s="8" t="s">
        <v>448</v>
      </c>
      <c r="C488" s="8" t="str">
        <f>"苏朝露"</f>
        <v>苏朝露</v>
      </c>
      <c r="D488" s="9" t="s">
        <v>460</v>
      </c>
    </row>
    <row r="489" customHeight="1" spans="1:4">
      <c r="A489" s="7">
        <v>487</v>
      </c>
      <c r="B489" s="8" t="s">
        <v>448</v>
      </c>
      <c r="C489" s="8" t="str">
        <f>"卢银叶"</f>
        <v>卢银叶</v>
      </c>
      <c r="D489" s="9" t="s">
        <v>461</v>
      </c>
    </row>
    <row r="490" customHeight="1" spans="1:4">
      <c r="A490" s="7">
        <v>488</v>
      </c>
      <c r="B490" s="8" t="s">
        <v>448</v>
      </c>
      <c r="C490" s="8" t="str">
        <f>"吴晓婷"</f>
        <v>吴晓婷</v>
      </c>
      <c r="D490" s="9" t="s">
        <v>462</v>
      </c>
    </row>
    <row r="491" customHeight="1" spans="1:4">
      <c r="A491" s="7">
        <v>489</v>
      </c>
      <c r="B491" s="8" t="s">
        <v>448</v>
      </c>
      <c r="C491" s="8" t="str">
        <f>"洪小曼"</f>
        <v>洪小曼</v>
      </c>
      <c r="D491" s="9" t="s">
        <v>463</v>
      </c>
    </row>
    <row r="492" customHeight="1" spans="1:4">
      <c r="A492" s="7">
        <v>490</v>
      </c>
      <c r="B492" s="8" t="s">
        <v>448</v>
      </c>
      <c r="C492" s="8" t="str">
        <f>"江浪"</f>
        <v>江浪</v>
      </c>
      <c r="D492" s="9" t="s">
        <v>464</v>
      </c>
    </row>
    <row r="493" customHeight="1" spans="1:4">
      <c r="A493" s="7">
        <v>491</v>
      </c>
      <c r="B493" s="8" t="s">
        <v>448</v>
      </c>
      <c r="C493" s="8" t="str">
        <f>"黄瑞图"</f>
        <v>黄瑞图</v>
      </c>
      <c r="D493" s="9" t="s">
        <v>465</v>
      </c>
    </row>
    <row r="494" customHeight="1" spans="1:4">
      <c r="A494" s="7">
        <v>492</v>
      </c>
      <c r="B494" s="8" t="s">
        <v>448</v>
      </c>
      <c r="C494" s="8" t="str">
        <f>"何爱敏"</f>
        <v>何爱敏</v>
      </c>
      <c r="D494" s="9" t="s">
        <v>466</v>
      </c>
    </row>
    <row r="495" customHeight="1" spans="1:4">
      <c r="A495" s="7">
        <v>493</v>
      </c>
      <c r="B495" s="8" t="s">
        <v>448</v>
      </c>
      <c r="C495" s="8" t="str">
        <f>"龙洋"</f>
        <v>龙洋</v>
      </c>
      <c r="D495" s="9" t="s">
        <v>467</v>
      </c>
    </row>
    <row r="496" customHeight="1" spans="1:4">
      <c r="A496" s="7">
        <v>494</v>
      </c>
      <c r="B496" s="8" t="s">
        <v>448</v>
      </c>
      <c r="C496" s="8" t="str">
        <f>"许妃"</f>
        <v>许妃</v>
      </c>
      <c r="D496" s="9" t="s">
        <v>374</v>
      </c>
    </row>
    <row r="497" customHeight="1" spans="1:4">
      <c r="A497" s="7">
        <v>495</v>
      </c>
      <c r="B497" s="8" t="s">
        <v>448</v>
      </c>
      <c r="C497" s="8" t="str">
        <f>"李兰馨"</f>
        <v>李兰馨</v>
      </c>
      <c r="D497" s="9" t="s">
        <v>468</v>
      </c>
    </row>
    <row r="498" customHeight="1" spans="1:4">
      <c r="A498" s="7">
        <v>496</v>
      </c>
      <c r="B498" s="8" t="s">
        <v>448</v>
      </c>
      <c r="C498" s="8" t="str">
        <f>"倪胜永"</f>
        <v>倪胜永</v>
      </c>
      <c r="D498" s="9" t="s">
        <v>469</v>
      </c>
    </row>
    <row r="499" customHeight="1" spans="1:4">
      <c r="A499" s="7">
        <v>497</v>
      </c>
      <c r="B499" s="8" t="s">
        <v>448</v>
      </c>
      <c r="C499" s="8" t="str">
        <f>"叶丹"</f>
        <v>叶丹</v>
      </c>
      <c r="D499" s="9" t="s">
        <v>470</v>
      </c>
    </row>
    <row r="500" customHeight="1" spans="1:4">
      <c r="A500" s="7">
        <v>498</v>
      </c>
      <c r="B500" s="8" t="s">
        <v>448</v>
      </c>
      <c r="C500" s="8" t="str">
        <f>"苏金兰"</f>
        <v>苏金兰</v>
      </c>
      <c r="D500" s="9" t="s">
        <v>471</v>
      </c>
    </row>
    <row r="501" customHeight="1" spans="1:4">
      <c r="A501" s="7">
        <v>499</v>
      </c>
      <c r="B501" s="8" t="s">
        <v>448</v>
      </c>
      <c r="C501" s="8" t="str">
        <f>"吉丽果"</f>
        <v>吉丽果</v>
      </c>
      <c r="D501" s="9" t="s">
        <v>472</v>
      </c>
    </row>
    <row r="502" customHeight="1" spans="1:4">
      <c r="A502" s="7">
        <v>500</v>
      </c>
      <c r="B502" s="8" t="s">
        <v>448</v>
      </c>
      <c r="C502" s="8" t="str">
        <f>"符兴帅"</f>
        <v>符兴帅</v>
      </c>
      <c r="D502" s="9" t="s">
        <v>473</v>
      </c>
    </row>
    <row r="503" customHeight="1" spans="1:4">
      <c r="A503" s="7">
        <v>501</v>
      </c>
      <c r="B503" s="8" t="s">
        <v>448</v>
      </c>
      <c r="C503" s="8" t="str">
        <f>"姜春苗"</f>
        <v>姜春苗</v>
      </c>
      <c r="D503" s="9" t="s">
        <v>474</v>
      </c>
    </row>
    <row r="504" customHeight="1" spans="1:4">
      <c r="A504" s="7">
        <v>502</v>
      </c>
      <c r="B504" s="8" t="s">
        <v>448</v>
      </c>
      <c r="C504" s="8" t="str">
        <f>"林秋雅"</f>
        <v>林秋雅</v>
      </c>
      <c r="D504" s="9" t="s">
        <v>475</v>
      </c>
    </row>
    <row r="505" customHeight="1" spans="1:4">
      <c r="A505" s="7">
        <v>503</v>
      </c>
      <c r="B505" s="8" t="s">
        <v>448</v>
      </c>
      <c r="C505" s="8" t="str">
        <f>"王鸣"</f>
        <v>王鸣</v>
      </c>
      <c r="D505" s="9" t="s">
        <v>476</v>
      </c>
    </row>
    <row r="506" customHeight="1" spans="1:4">
      <c r="A506" s="7">
        <v>504</v>
      </c>
      <c r="B506" s="8" t="s">
        <v>448</v>
      </c>
      <c r="C506" s="8" t="str">
        <f>"邢莉莉"</f>
        <v>邢莉莉</v>
      </c>
      <c r="D506" s="9" t="s">
        <v>30</v>
      </c>
    </row>
    <row r="507" customHeight="1" spans="1:4">
      <c r="A507" s="7">
        <v>505</v>
      </c>
      <c r="B507" s="8" t="s">
        <v>448</v>
      </c>
      <c r="C507" s="8" t="str">
        <f>"文四妹"</f>
        <v>文四妹</v>
      </c>
      <c r="D507" s="9" t="s">
        <v>477</v>
      </c>
    </row>
    <row r="508" customHeight="1" spans="1:4">
      <c r="A508" s="7">
        <v>506</v>
      </c>
      <c r="B508" s="8" t="s">
        <v>448</v>
      </c>
      <c r="C508" s="8" t="str">
        <f>"荣婧妍"</f>
        <v>荣婧妍</v>
      </c>
      <c r="D508" s="9" t="s">
        <v>478</v>
      </c>
    </row>
    <row r="509" customHeight="1" spans="1:4">
      <c r="A509" s="7">
        <v>507</v>
      </c>
      <c r="B509" s="8" t="s">
        <v>448</v>
      </c>
      <c r="C509" s="8" t="str">
        <f>"董康超"</f>
        <v>董康超</v>
      </c>
      <c r="D509" s="9" t="s">
        <v>479</v>
      </c>
    </row>
    <row r="510" customHeight="1" spans="1:4">
      <c r="A510" s="7">
        <v>508</v>
      </c>
      <c r="B510" s="8" t="s">
        <v>448</v>
      </c>
      <c r="C510" s="8" t="str">
        <f>"曹宝元"</f>
        <v>曹宝元</v>
      </c>
      <c r="D510" s="9" t="s">
        <v>480</v>
      </c>
    </row>
    <row r="511" customHeight="1" spans="1:4">
      <c r="A511" s="7">
        <v>509</v>
      </c>
      <c r="B511" s="8" t="s">
        <v>448</v>
      </c>
      <c r="C511" s="8" t="str">
        <f>"林朝怡"</f>
        <v>林朝怡</v>
      </c>
      <c r="D511" s="9" t="s">
        <v>481</v>
      </c>
    </row>
    <row r="512" customHeight="1" spans="1:4">
      <c r="A512" s="7">
        <v>510</v>
      </c>
      <c r="B512" s="8" t="s">
        <v>448</v>
      </c>
      <c r="C512" s="8" t="str">
        <f>"胡丹"</f>
        <v>胡丹</v>
      </c>
      <c r="D512" s="9" t="s">
        <v>389</v>
      </c>
    </row>
    <row r="513" customHeight="1" spans="1:4">
      <c r="A513" s="7">
        <v>511</v>
      </c>
      <c r="B513" s="8" t="s">
        <v>448</v>
      </c>
      <c r="C513" s="8" t="str">
        <f>"郑亚红"</f>
        <v>郑亚红</v>
      </c>
      <c r="D513" s="9" t="s">
        <v>482</v>
      </c>
    </row>
    <row r="514" customHeight="1" spans="1:4">
      <c r="A514" s="7">
        <v>512</v>
      </c>
      <c r="B514" s="8" t="s">
        <v>448</v>
      </c>
      <c r="C514" s="8" t="str">
        <f>"林真丹"</f>
        <v>林真丹</v>
      </c>
      <c r="D514" s="9" t="s">
        <v>483</v>
      </c>
    </row>
    <row r="515" customHeight="1" spans="1:4">
      <c r="A515" s="7">
        <v>513</v>
      </c>
      <c r="B515" s="8" t="s">
        <v>448</v>
      </c>
      <c r="C515" s="8" t="str">
        <f>"钟祥薇"</f>
        <v>钟祥薇</v>
      </c>
      <c r="D515" s="9" t="s">
        <v>164</v>
      </c>
    </row>
    <row r="516" customHeight="1" spans="1:4">
      <c r="A516" s="7">
        <v>514</v>
      </c>
      <c r="B516" s="8" t="s">
        <v>448</v>
      </c>
      <c r="C516" s="8" t="str">
        <f>"陈学慧"</f>
        <v>陈学慧</v>
      </c>
      <c r="D516" s="9" t="s">
        <v>484</v>
      </c>
    </row>
    <row r="517" customHeight="1" spans="1:4">
      <c r="A517" s="7">
        <v>515</v>
      </c>
      <c r="B517" s="8" t="s">
        <v>448</v>
      </c>
      <c r="C517" s="8" t="str">
        <f>"杨昌花"</f>
        <v>杨昌花</v>
      </c>
      <c r="D517" s="9" t="s">
        <v>485</v>
      </c>
    </row>
    <row r="518" customHeight="1" spans="1:4">
      <c r="A518" s="7">
        <v>516</v>
      </c>
      <c r="B518" s="8" t="s">
        <v>448</v>
      </c>
      <c r="C518" s="8" t="str">
        <f>"吴宏华"</f>
        <v>吴宏华</v>
      </c>
      <c r="D518" s="9" t="s">
        <v>486</v>
      </c>
    </row>
    <row r="519" customHeight="1" spans="1:4">
      <c r="A519" s="7">
        <v>517</v>
      </c>
      <c r="B519" s="8" t="s">
        <v>448</v>
      </c>
      <c r="C519" s="8" t="str">
        <f>"李珊"</f>
        <v>李珊</v>
      </c>
      <c r="D519" s="9" t="s">
        <v>332</v>
      </c>
    </row>
    <row r="520" customHeight="1" spans="1:4">
      <c r="A520" s="7">
        <v>518</v>
      </c>
      <c r="B520" s="8" t="s">
        <v>448</v>
      </c>
      <c r="C520" s="8" t="str">
        <f>"夏孟"</f>
        <v>夏孟</v>
      </c>
      <c r="D520" s="9" t="s">
        <v>487</v>
      </c>
    </row>
    <row r="521" customHeight="1" spans="1:4">
      <c r="A521" s="7">
        <v>519</v>
      </c>
      <c r="B521" s="8" t="s">
        <v>448</v>
      </c>
      <c r="C521" s="8" t="str">
        <f>"王雪倩"</f>
        <v>王雪倩</v>
      </c>
      <c r="D521" s="9" t="s">
        <v>488</v>
      </c>
    </row>
    <row r="522" customHeight="1" spans="1:4">
      <c r="A522" s="7">
        <v>520</v>
      </c>
      <c r="B522" s="8" t="s">
        <v>448</v>
      </c>
      <c r="C522" s="8" t="str">
        <f>"邢孔芸"</f>
        <v>邢孔芸</v>
      </c>
      <c r="D522" s="9" t="s">
        <v>489</v>
      </c>
    </row>
    <row r="523" customHeight="1" spans="1:4">
      <c r="A523" s="7">
        <v>521</v>
      </c>
      <c r="B523" s="8" t="s">
        <v>448</v>
      </c>
      <c r="C523" s="8" t="str">
        <f>"张爱萍"</f>
        <v>张爱萍</v>
      </c>
      <c r="D523" s="9" t="s">
        <v>490</v>
      </c>
    </row>
    <row r="524" customHeight="1" spans="1:4">
      <c r="A524" s="7">
        <v>522</v>
      </c>
      <c r="B524" s="8" t="s">
        <v>448</v>
      </c>
      <c r="C524" s="8" t="str">
        <f>"羊惠俊"</f>
        <v>羊惠俊</v>
      </c>
      <c r="D524" s="9" t="s">
        <v>491</v>
      </c>
    </row>
    <row r="525" customHeight="1" spans="1:4">
      <c r="A525" s="7">
        <v>523</v>
      </c>
      <c r="B525" s="8" t="s">
        <v>448</v>
      </c>
      <c r="C525" s="8" t="str">
        <f>"邓美玲"</f>
        <v>邓美玲</v>
      </c>
      <c r="D525" s="9" t="s">
        <v>492</v>
      </c>
    </row>
    <row r="526" customHeight="1" spans="1:4">
      <c r="A526" s="7">
        <v>524</v>
      </c>
      <c r="B526" s="8" t="s">
        <v>448</v>
      </c>
      <c r="C526" s="8" t="str">
        <f>"高琴琴"</f>
        <v>高琴琴</v>
      </c>
      <c r="D526" s="9" t="s">
        <v>493</v>
      </c>
    </row>
    <row r="527" customHeight="1" spans="1:4">
      <c r="A527" s="7">
        <v>525</v>
      </c>
      <c r="B527" s="8" t="s">
        <v>448</v>
      </c>
      <c r="C527" s="8" t="str">
        <f>"卢文丽"</f>
        <v>卢文丽</v>
      </c>
      <c r="D527" s="9" t="s">
        <v>494</v>
      </c>
    </row>
    <row r="528" customHeight="1" spans="1:4">
      <c r="A528" s="7">
        <v>526</v>
      </c>
      <c r="B528" s="8" t="s">
        <v>448</v>
      </c>
      <c r="C528" s="8" t="str">
        <f>"陈惠娟"</f>
        <v>陈惠娟</v>
      </c>
      <c r="D528" s="9" t="s">
        <v>495</v>
      </c>
    </row>
    <row r="529" customHeight="1" spans="1:4">
      <c r="A529" s="7">
        <v>527</v>
      </c>
      <c r="B529" s="8" t="s">
        <v>448</v>
      </c>
      <c r="C529" s="8" t="str">
        <f>"黄彩荧"</f>
        <v>黄彩荧</v>
      </c>
      <c r="D529" s="9" t="s">
        <v>496</v>
      </c>
    </row>
    <row r="530" customHeight="1" spans="1:4">
      <c r="A530" s="7">
        <v>528</v>
      </c>
      <c r="B530" s="8" t="s">
        <v>448</v>
      </c>
      <c r="C530" s="8" t="str">
        <f>"陆梦雅"</f>
        <v>陆梦雅</v>
      </c>
      <c r="D530" s="9" t="s">
        <v>497</v>
      </c>
    </row>
    <row r="531" customHeight="1" spans="1:4">
      <c r="A531" s="7">
        <v>529</v>
      </c>
      <c r="B531" s="8" t="s">
        <v>448</v>
      </c>
      <c r="C531" s="8" t="str">
        <f>"李旭"</f>
        <v>李旭</v>
      </c>
      <c r="D531" s="9" t="s">
        <v>498</v>
      </c>
    </row>
    <row r="532" customHeight="1" spans="1:4">
      <c r="A532" s="7">
        <v>530</v>
      </c>
      <c r="B532" s="8" t="s">
        <v>448</v>
      </c>
      <c r="C532" s="8" t="str">
        <f>"林乐"</f>
        <v>林乐</v>
      </c>
      <c r="D532" s="9" t="s">
        <v>499</v>
      </c>
    </row>
    <row r="533" customHeight="1" spans="1:4">
      <c r="A533" s="7">
        <v>531</v>
      </c>
      <c r="B533" s="8" t="s">
        <v>448</v>
      </c>
      <c r="C533" s="8" t="str">
        <f>"康健"</f>
        <v>康健</v>
      </c>
      <c r="D533" s="9" t="s">
        <v>500</v>
      </c>
    </row>
    <row r="534" customHeight="1" spans="1:4">
      <c r="A534" s="7">
        <v>532</v>
      </c>
      <c r="B534" s="8" t="s">
        <v>448</v>
      </c>
      <c r="C534" s="8" t="str">
        <f>"甘玟莎"</f>
        <v>甘玟莎</v>
      </c>
      <c r="D534" s="9" t="s">
        <v>501</v>
      </c>
    </row>
    <row r="535" customHeight="1" spans="1:4">
      <c r="A535" s="7">
        <v>533</v>
      </c>
      <c r="B535" s="8" t="s">
        <v>448</v>
      </c>
      <c r="C535" s="8" t="str">
        <f>"麦琪琪"</f>
        <v>麦琪琪</v>
      </c>
      <c r="D535" s="9" t="s">
        <v>502</v>
      </c>
    </row>
    <row r="536" customHeight="1" spans="1:4">
      <c r="A536" s="7">
        <v>534</v>
      </c>
      <c r="B536" s="8" t="s">
        <v>448</v>
      </c>
      <c r="C536" s="8" t="str">
        <f>"韩宇衍"</f>
        <v>韩宇衍</v>
      </c>
      <c r="D536" s="9" t="s">
        <v>503</v>
      </c>
    </row>
    <row r="537" customHeight="1" spans="1:4">
      <c r="A537" s="7">
        <v>535</v>
      </c>
      <c r="B537" s="8" t="s">
        <v>448</v>
      </c>
      <c r="C537" s="8" t="str">
        <f>"陈初坤"</f>
        <v>陈初坤</v>
      </c>
      <c r="D537" s="9" t="s">
        <v>504</v>
      </c>
    </row>
    <row r="538" customHeight="1" spans="1:4">
      <c r="A538" s="7">
        <v>536</v>
      </c>
      <c r="B538" s="8" t="s">
        <v>448</v>
      </c>
      <c r="C538" s="8" t="str">
        <f>"叶晶晶"</f>
        <v>叶晶晶</v>
      </c>
      <c r="D538" s="9" t="s">
        <v>505</v>
      </c>
    </row>
    <row r="539" customHeight="1" spans="1:4">
      <c r="A539" s="7">
        <v>537</v>
      </c>
      <c r="B539" s="8" t="s">
        <v>448</v>
      </c>
      <c r="C539" s="8" t="str">
        <f>"黄晓倩"</f>
        <v>黄晓倩</v>
      </c>
      <c r="D539" s="9" t="s">
        <v>506</v>
      </c>
    </row>
    <row r="540" customHeight="1" spans="1:4">
      <c r="A540" s="7">
        <v>538</v>
      </c>
      <c r="B540" s="8" t="s">
        <v>448</v>
      </c>
      <c r="C540" s="8" t="str">
        <f>"董柠柠"</f>
        <v>董柠柠</v>
      </c>
      <c r="D540" s="9" t="s">
        <v>507</v>
      </c>
    </row>
    <row r="541" customHeight="1" spans="1:4">
      <c r="A541" s="7">
        <v>539</v>
      </c>
      <c r="B541" s="8" t="s">
        <v>448</v>
      </c>
      <c r="C541" s="8" t="str">
        <f>"何月朋"</f>
        <v>何月朋</v>
      </c>
      <c r="D541" s="9" t="s">
        <v>508</v>
      </c>
    </row>
    <row r="542" customHeight="1" spans="1:4">
      <c r="A542" s="7">
        <v>540</v>
      </c>
      <c r="B542" s="8" t="s">
        <v>448</v>
      </c>
      <c r="C542" s="8" t="str">
        <f>"叶保端"</f>
        <v>叶保端</v>
      </c>
      <c r="D542" s="9" t="s">
        <v>509</v>
      </c>
    </row>
    <row r="543" customHeight="1" spans="1:4">
      <c r="A543" s="7">
        <v>541</v>
      </c>
      <c r="B543" s="8" t="s">
        <v>448</v>
      </c>
      <c r="C543" s="8" t="str">
        <f>"杨冰"</f>
        <v>杨冰</v>
      </c>
      <c r="D543" s="9" t="s">
        <v>510</v>
      </c>
    </row>
    <row r="544" customHeight="1" spans="1:4">
      <c r="A544" s="7">
        <v>542</v>
      </c>
      <c r="B544" s="8" t="s">
        <v>448</v>
      </c>
      <c r="C544" s="8" t="str">
        <f>"王祈伟"</f>
        <v>王祈伟</v>
      </c>
      <c r="D544" s="9" t="s">
        <v>511</v>
      </c>
    </row>
    <row r="545" customHeight="1" spans="1:4">
      <c r="A545" s="7">
        <v>543</v>
      </c>
      <c r="B545" s="8" t="s">
        <v>448</v>
      </c>
      <c r="C545" s="8" t="str">
        <f>"邢清瑶"</f>
        <v>邢清瑶</v>
      </c>
      <c r="D545" s="9" t="s">
        <v>269</v>
      </c>
    </row>
    <row r="546" customHeight="1" spans="1:4">
      <c r="A546" s="7">
        <v>544</v>
      </c>
      <c r="B546" s="8" t="s">
        <v>448</v>
      </c>
      <c r="C546" s="8" t="str">
        <f>"李媛"</f>
        <v>李媛</v>
      </c>
      <c r="D546" s="9" t="s">
        <v>512</v>
      </c>
    </row>
    <row r="547" customHeight="1" spans="1:4">
      <c r="A547" s="7">
        <v>545</v>
      </c>
      <c r="B547" s="8" t="s">
        <v>448</v>
      </c>
      <c r="C547" s="8" t="str">
        <f>"王晶"</f>
        <v>王晶</v>
      </c>
      <c r="D547" s="9" t="s">
        <v>357</v>
      </c>
    </row>
    <row r="548" customHeight="1" spans="1:4">
      <c r="A548" s="7">
        <v>546</v>
      </c>
      <c r="B548" s="8" t="s">
        <v>448</v>
      </c>
      <c r="C548" s="8" t="str">
        <f>"高芳举"</f>
        <v>高芳举</v>
      </c>
      <c r="D548" s="9" t="s">
        <v>513</v>
      </c>
    </row>
    <row r="549" customHeight="1" spans="1:4">
      <c r="A549" s="7">
        <v>547</v>
      </c>
      <c r="B549" s="8" t="s">
        <v>448</v>
      </c>
      <c r="C549" s="8" t="str">
        <f>"吴蕾蕾"</f>
        <v>吴蕾蕾</v>
      </c>
      <c r="D549" s="9" t="s">
        <v>514</v>
      </c>
    </row>
    <row r="550" customHeight="1" spans="1:4">
      <c r="A550" s="7">
        <v>548</v>
      </c>
      <c r="B550" s="8" t="s">
        <v>448</v>
      </c>
      <c r="C550" s="8" t="str">
        <f>"万广珍"</f>
        <v>万广珍</v>
      </c>
      <c r="D550" s="9" t="s">
        <v>515</v>
      </c>
    </row>
    <row r="551" customHeight="1" spans="1:4">
      <c r="A551" s="7">
        <v>549</v>
      </c>
      <c r="B551" s="8" t="s">
        <v>448</v>
      </c>
      <c r="C551" s="8" t="str">
        <f>"禤明玥"</f>
        <v>禤明玥</v>
      </c>
      <c r="D551" s="9" t="s">
        <v>82</v>
      </c>
    </row>
    <row r="552" customHeight="1" spans="1:4">
      <c r="A552" s="7">
        <v>550</v>
      </c>
      <c r="B552" s="8" t="s">
        <v>448</v>
      </c>
      <c r="C552" s="8" t="str">
        <f>"麦虹"</f>
        <v>麦虹</v>
      </c>
      <c r="D552" s="9" t="s">
        <v>304</v>
      </c>
    </row>
    <row r="553" customHeight="1" spans="1:4">
      <c r="A553" s="7">
        <v>551</v>
      </c>
      <c r="B553" s="8" t="s">
        <v>448</v>
      </c>
      <c r="C553" s="8" t="str">
        <f>"陈桂美"</f>
        <v>陈桂美</v>
      </c>
      <c r="D553" s="9" t="s">
        <v>516</v>
      </c>
    </row>
    <row r="554" customHeight="1" spans="1:4">
      <c r="A554" s="7">
        <v>552</v>
      </c>
      <c r="B554" s="8" t="s">
        <v>448</v>
      </c>
      <c r="C554" s="8" t="str">
        <f>"莫青青"</f>
        <v>莫青青</v>
      </c>
      <c r="D554" s="9" t="s">
        <v>74</v>
      </c>
    </row>
    <row r="555" customHeight="1" spans="1:4">
      <c r="A555" s="7">
        <v>553</v>
      </c>
      <c r="B555" s="8" t="s">
        <v>448</v>
      </c>
      <c r="C555" s="8" t="str">
        <f>"金风坤"</f>
        <v>金风坤</v>
      </c>
      <c r="D555" s="9" t="s">
        <v>84</v>
      </c>
    </row>
    <row r="556" customHeight="1" spans="1:4">
      <c r="A556" s="7">
        <v>554</v>
      </c>
      <c r="B556" s="8" t="s">
        <v>448</v>
      </c>
      <c r="C556" s="8" t="str">
        <f>"陈绪倩"</f>
        <v>陈绪倩</v>
      </c>
      <c r="D556" s="9" t="s">
        <v>517</v>
      </c>
    </row>
    <row r="557" customHeight="1" spans="1:4">
      <c r="A557" s="7">
        <v>555</v>
      </c>
      <c r="B557" s="8" t="s">
        <v>448</v>
      </c>
      <c r="C557" s="8" t="str">
        <f>"何泽玲"</f>
        <v>何泽玲</v>
      </c>
      <c r="D557" s="9" t="s">
        <v>518</v>
      </c>
    </row>
    <row r="558" customHeight="1" spans="1:4">
      <c r="A558" s="7">
        <v>556</v>
      </c>
      <c r="B558" s="8" t="s">
        <v>448</v>
      </c>
      <c r="C558" s="8" t="str">
        <f>"杨苗"</f>
        <v>杨苗</v>
      </c>
      <c r="D558" s="9" t="s">
        <v>519</v>
      </c>
    </row>
    <row r="559" customHeight="1" spans="1:4">
      <c r="A559" s="7">
        <v>557</v>
      </c>
      <c r="B559" s="8" t="s">
        <v>448</v>
      </c>
      <c r="C559" s="8" t="str">
        <f>"叶映枚"</f>
        <v>叶映枚</v>
      </c>
      <c r="D559" s="9" t="s">
        <v>520</v>
      </c>
    </row>
    <row r="560" customHeight="1" spans="1:4">
      <c r="A560" s="7">
        <v>558</v>
      </c>
      <c r="B560" s="8" t="s">
        <v>448</v>
      </c>
      <c r="C560" s="8" t="str">
        <f>"陈苗苗"</f>
        <v>陈苗苗</v>
      </c>
      <c r="D560" s="9" t="s">
        <v>521</v>
      </c>
    </row>
    <row r="561" customHeight="1" spans="1:4">
      <c r="A561" s="7">
        <v>559</v>
      </c>
      <c r="B561" s="8" t="s">
        <v>448</v>
      </c>
      <c r="C561" s="8" t="str">
        <f>"齐见贤"</f>
        <v>齐见贤</v>
      </c>
      <c r="D561" s="9" t="s">
        <v>522</v>
      </c>
    </row>
    <row r="562" customHeight="1" spans="1:4">
      <c r="A562" s="7">
        <v>560</v>
      </c>
      <c r="B562" s="8" t="s">
        <v>448</v>
      </c>
      <c r="C562" s="8" t="str">
        <f>"邱雪"</f>
        <v>邱雪</v>
      </c>
      <c r="D562" s="9" t="s">
        <v>523</v>
      </c>
    </row>
    <row r="563" customHeight="1" spans="1:4">
      <c r="A563" s="7">
        <v>561</v>
      </c>
      <c r="B563" s="8" t="s">
        <v>448</v>
      </c>
      <c r="C563" s="8" t="str">
        <f>"王友靖"</f>
        <v>王友靖</v>
      </c>
      <c r="D563" s="9" t="s">
        <v>155</v>
      </c>
    </row>
    <row r="564" customHeight="1" spans="1:4">
      <c r="A564" s="7">
        <v>562</v>
      </c>
      <c r="B564" s="8" t="s">
        <v>448</v>
      </c>
      <c r="C564" s="8" t="str">
        <f>"罗欢"</f>
        <v>罗欢</v>
      </c>
      <c r="D564" s="9" t="s">
        <v>524</v>
      </c>
    </row>
    <row r="565" customHeight="1" spans="1:4">
      <c r="A565" s="7">
        <v>563</v>
      </c>
      <c r="B565" s="8" t="s">
        <v>448</v>
      </c>
      <c r="C565" s="8" t="str">
        <f>"倪鑫钢"</f>
        <v>倪鑫钢</v>
      </c>
      <c r="D565" s="9" t="s">
        <v>525</v>
      </c>
    </row>
    <row r="566" customHeight="1" spans="1:4">
      <c r="A566" s="7">
        <v>564</v>
      </c>
      <c r="B566" s="8" t="s">
        <v>448</v>
      </c>
      <c r="C566" s="8" t="str">
        <f>"萨仁其木格"</f>
        <v>萨仁其木格</v>
      </c>
      <c r="D566" s="9" t="s">
        <v>526</v>
      </c>
    </row>
    <row r="567" customHeight="1" spans="1:4">
      <c r="A567" s="7">
        <v>565</v>
      </c>
      <c r="B567" s="8" t="s">
        <v>448</v>
      </c>
      <c r="C567" s="8" t="str">
        <f>"何银铃"</f>
        <v>何银铃</v>
      </c>
      <c r="D567" s="9" t="s">
        <v>527</v>
      </c>
    </row>
    <row r="568" customHeight="1" spans="1:4">
      <c r="A568" s="7">
        <v>566</v>
      </c>
      <c r="B568" s="8" t="s">
        <v>448</v>
      </c>
      <c r="C568" s="8" t="str">
        <f>"谢上珠"</f>
        <v>谢上珠</v>
      </c>
      <c r="D568" s="9" t="s">
        <v>528</v>
      </c>
    </row>
    <row r="569" customHeight="1" spans="1:4">
      <c r="A569" s="7">
        <v>567</v>
      </c>
      <c r="B569" s="8" t="s">
        <v>448</v>
      </c>
      <c r="C569" s="8" t="str">
        <f>"蒲贝丽"</f>
        <v>蒲贝丽</v>
      </c>
      <c r="D569" s="9" t="s">
        <v>529</v>
      </c>
    </row>
    <row r="570" customHeight="1" spans="1:4">
      <c r="A570" s="7">
        <v>568</v>
      </c>
      <c r="B570" s="8" t="s">
        <v>448</v>
      </c>
      <c r="C570" s="8" t="str">
        <f>"朱联震"</f>
        <v>朱联震</v>
      </c>
      <c r="D570" s="9" t="s">
        <v>530</v>
      </c>
    </row>
    <row r="571" customHeight="1" spans="1:4">
      <c r="A571" s="7">
        <v>569</v>
      </c>
      <c r="B571" s="8" t="s">
        <v>448</v>
      </c>
      <c r="C571" s="8" t="str">
        <f>"吕昭慧"</f>
        <v>吕昭慧</v>
      </c>
      <c r="D571" s="9" t="s">
        <v>531</v>
      </c>
    </row>
    <row r="572" customHeight="1" spans="1:4">
      <c r="A572" s="7">
        <v>570</v>
      </c>
      <c r="B572" s="8" t="s">
        <v>448</v>
      </c>
      <c r="C572" s="8" t="str">
        <f>"吴荣尧"</f>
        <v>吴荣尧</v>
      </c>
      <c r="D572" s="9" t="s">
        <v>532</v>
      </c>
    </row>
    <row r="573" customHeight="1" spans="1:4">
      <c r="A573" s="7">
        <v>571</v>
      </c>
      <c r="B573" s="8" t="s">
        <v>448</v>
      </c>
      <c r="C573" s="8" t="str">
        <f>"毕云天"</f>
        <v>毕云天</v>
      </c>
      <c r="D573" s="9" t="s">
        <v>533</v>
      </c>
    </row>
    <row r="574" customHeight="1" spans="1:4">
      <c r="A574" s="7">
        <v>572</v>
      </c>
      <c r="B574" s="8" t="s">
        <v>448</v>
      </c>
      <c r="C574" s="8" t="str">
        <f>"黄海雪"</f>
        <v>黄海雪</v>
      </c>
      <c r="D574" s="9" t="s">
        <v>534</v>
      </c>
    </row>
    <row r="575" customHeight="1" spans="1:4">
      <c r="A575" s="7">
        <v>573</v>
      </c>
      <c r="B575" s="8" t="s">
        <v>448</v>
      </c>
      <c r="C575" s="8" t="str">
        <f>"王梨丹"</f>
        <v>王梨丹</v>
      </c>
      <c r="D575" s="9" t="s">
        <v>535</v>
      </c>
    </row>
    <row r="576" customHeight="1" spans="1:4">
      <c r="A576" s="7">
        <v>574</v>
      </c>
      <c r="B576" s="8" t="s">
        <v>448</v>
      </c>
      <c r="C576" s="8" t="str">
        <f>"林海霞"</f>
        <v>林海霞</v>
      </c>
      <c r="D576" s="9" t="s">
        <v>92</v>
      </c>
    </row>
    <row r="577" customHeight="1" spans="1:4">
      <c r="A577" s="7">
        <v>575</v>
      </c>
      <c r="B577" s="8" t="s">
        <v>448</v>
      </c>
      <c r="C577" s="8" t="str">
        <f>"邢惠媚"</f>
        <v>邢惠媚</v>
      </c>
      <c r="D577" s="9" t="s">
        <v>536</v>
      </c>
    </row>
    <row r="578" customHeight="1" spans="1:4">
      <c r="A578" s="7">
        <v>576</v>
      </c>
      <c r="B578" s="8" t="s">
        <v>448</v>
      </c>
      <c r="C578" s="8" t="str">
        <f>"李岩带"</f>
        <v>李岩带</v>
      </c>
      <c r="D578" s="9" t="s">
        <v>537</v>
      </c>
    </row>
    <row r="579" customHeight="1" spans="1:4">
      <c r="A579" s="7">
        <v>577</v>
      </c>
      <c r="B579" s="8" t="s">
        <v>448</v>
      </c>
      <c r="C579" s="8" t="str">
        <f>"覃逍志"</f>
        <v>覃逍志</v>
      </c>
      <c r="D579" s="9" t="s">
        <v>538</v>
      </c>
    </row>
    <row r="580" customHeight="1" spans="1:4">
      <c r="A580" s="7">
        <v>578</v>
      </c>
      <c r="B580" s="8" t="s">
        <v>448</v>
      </c>
      <c r="C580" s="8" t="str">
        <f>"石翠引"</f>
        <v>石翠引</v>
      </c>
      <c r="D580" s="9" t="s">
        <v>539</v>
      </c>
    </row>
    <row r="581" customHeight="1" spans="1:4">
      <c r="A581" s="7">
        <v>579</v>
      </c>
      <c r="B581" s="8" t="s">
        <v>448</v>
      </c>
      <c r="C581" s="8" t="str">
        <f>"曾惠雯"</f>
        <v>曾惠雯</v>
      </c>
      <c r="D581" s="9" t="s">
        <v>540</v>
      </c>
    </row>
    <row r="582" customHeight="1" spans="1:4">
      <c r="A582" s="7">
        <v>580</v>
      </c>
      <c r="B582" s="8" t="s">
        <v>448</v>
      </c>
      <c r="C582" s="8" t="str">
        <f>"王金雅"</f>
        <v>王金雅</v>
      </c>
      <c r="D582" s="9" t="s">
        <v>541</v>
      </c>
    </row>
    <row r="583" customHeight="1" spans="1:4">
      <c r="A583" s="7">
        <v>581</v>
      </c>
      <c r="B583" s="8" t="s">
        <v>448</v>
      </c>
      <c r="C583" s="8" t="str">
        <f>"陈艳婷"</f>
        <v>陈艳婷</v>
      </c>
      <c r="D583" s="9" t="s">
        <v>542</v>
      </c>
    </row>
    <row r="584" customHeight="1" spans="1:4">
      <c r="A584" s="7">
        <v>582</v>
      </c>
      <c r="B584" s="8" t="s">
        <v>448</v>
      </c>
      <c r="C584" s="8" t="str">
        <f>"陈倩"</f>
        <v>陈倩</v>
      </c>
      <c r="D584" s="9" t="s">
        <v>543</v>
      </c>
    </row>
    <row r="585" customHeight="1" spans="1:4">
      <c r="A585" s="7">
        <v>583</v>
      </c>
      <c r="B585" s="8" t="s">
        <v>448</v>
      </c>
      <c r="C585" s="8" t="str">
        <f>"王焕"</f>
        <v>王焕</v>
      </c>
      <c r="D585" s="9" t="s">
        <v>104</v>
      </c>
    </row>
    <row r="586" customHeight="1" spans="1:4">
      <c r="A586" s="7">
        <v>584</v>
      </c>
      <c r="B586" s="8" t="s">
        <v>448</v>
      </c>
      <c r="C586" s="8" t="str">
        <f>"谢丽许"</f>
        <v>谢丽许</v>
      </c>
      <c r="D586" s="9" t="s">
        <v>544</v>
      </c>
    </row>
    <row r="587" customHeight="1" spans="1:4">
      <c r="A587" s="7">
        <v>585</v>
      </c>
      <c r="B587" s="8" t="s">
        <v>545</v>
      </c>
      <c r="C587" s="8" t="str">
        <f>"黄文谷"</f>
        <v>黄文谷</v>
      </c>
      <c r="D587" s="9" t="s">
        <v>371</v>
      </c>
    </row>
    <row r="588" customHeight="1" spans="1:4">
      <c r="A588" s="7">
        <v>586</v>
      </c>
      <c r="B588" s="8" t="s">
        <v>545</v>
      </c>
      <c r="C588" s="8" t="str">
        <f>"周妙"</f>
        <v>周妙</v>
      </c>
      <c r="D588" s="9" t="s">
        <v>546</v>
      </c>
    </row>
    <row r="589" customHeight="1" spans="1:4">
      <c r="A589" s="7">
        <v>587</v>
      </c>
      <c r="B589" s="8" t="s">
        <v>545</v>
      </c>
      <c r="C589" s="8" t="str">
        <f>"曾锦"</f>
        <v>曾锦</v>
      </c>
      <c r="D589" s="9" t="s">
        <v>547</v>
      </c>
    </row>
    <row r="590" customHeight="1" spans="1:4">
      <c r="A590" s="7">
        <v>588</v>
      </c>
      <c r="B590" s="8" t="s">
        <v>545</v>
      </c>
      <c r="C590" s="8" t="str">
        <f>"吴青青"</f>
        <v>吴青青</v>
      </c>
      <c r="D590" s="9" t="s">
        <v>288</v>
      </c>
    </row>
    <row r="591" customHeight="1" spans="1:4">
      <c r="A591" s="7">
        <v>589</v>
      </c>
      <c r="B591" s="8" t="s">
        <v>545</v>
      </c>
      <c r="C591" s="8" t="str">
        <f>"黄水玲"</f>
        <v>黄水玲</v>
      </c>
      <c r="D591" s="9" t="s">
        <v>548</v>
      </c>
    </row>
    <row r="592" customHeight="1" spans="1:4">
      <c r="A592" s="7">
        <v>590</v>
      </c>
      <c r="B592" s="8" t="s">
        <v>545</v>
      </c>
      <c r="C592" s="8" t="str">
        <f>"蒲天星"</f>
        <v>蒲天星</v>
      </c>
      <c r="D592" s="9" t="s">
        <v>549</v>
      </c>
    </row>
    <row r="593" customHeight="1" spans="1:4">
      <c r="A593" s="7">
        <v>591</v>
      </c>
      <c r="B593" s="8" t="s">
        <v>545</v>
      </c>
      <c r="C593" s="8" t="str">
        <f>"龙紫洁"</f>
        <v>龙紫洁</v>
      </c>
      <c r="D593" s="9" t="s">
        <v>550</v>
      </c>
    </row>
    <row r="594" customHeight="1" spans="1:4">
      <c r="A594" s="7">
        <v>592</v>
      </c>
      <c r="B594" s="8" t="s">
        <v>545</v>
      </c>
      <c r="C594" s="8" t="str">
        <f>"陈惠儿"</f>
        <v>陈惠儿</v>
      </c>
      <c r="D594" s="9" t="s">
        <v>551</v>
      </c>
    </row>
    <row r="595" customHeight="1" spans="1:4">
      <c r="A595" s="7">
        <v>593</v>
      </c>
      <c r="B595" s="8" t="s">
        <v>545</v>
      </c>
      <c r="C595" s="8" t="str">
        <f>"王艺璇"</f>
        <v>王艺璇</v>
      </c>
      <c r="D595" s="9" t="s">
        <v>552</v>
      </c>
    </row>
    <row r="596" customHeight="1" spans="1:4">
      <c r="A596" s="7">
        <v>594</v>
      </c>
      <c r="B596" s="8" t="s">
        <v>545</v>
      </c>
      <c r="C596" s="8" t="str">
        <f>"蔡鸣艺"</f>
        <v>蔡鸣艺</v>
      </c>
      <c r="D596" s="9" t="s">
        <v>553</v>
      </c>
    </row>
    <row r="597" customHeight="1" spans="1:4">
      <c r="A597" s="7">
        <v>595</v>
      </c>
      <c r="B597" s="8" t="s">
        <v>545</v>
      </c>
      <c r="C597" s="8" t="str">
        <f>"郑珊珊"</f>
        <v>郑珊珊</v>
      </c>
      <c r="D597" s="9" t="s">
        <v>223</v>
      </c>
    </row>
    <row r="598" customHeight="1" spans="1:4">
      <c r="A598" s="7">
        <v>596</v>
      </c>
      <c r="B598" s="8" t="s">
        <v>545</v>
      </c>
      <c r="C598" s="8" t="str">
        <f>"王春秋"</f>
        <v>王春秋</v>
      </c>
      <c r="D598" s="9" t="s">
        <v>554</v>
      </c>
    </row>
    <row r="599" customHeight="1" spans="1:4">
      <c r="A599" s="7">
        <v>597</v>
      </c>
      <c r="B599" s="8" t="s">
        <v>545</v>
      </c>
      <c r="C599" s="8" t="str">
        <f>"王娜"</f>
        <v>王娜</v>
      </c>
      <c r="D599" s="9" t="s">
        <v>555</v>
      </c>
    </row>
    <row r="600" customHeight="1" spans="1:4">
      <c r="A600" s="7">
        <v>598</v>
      </c>
      <c r="B600" s="8" t="s">
        <v>545</v>
      </c>
      <c r="C600" s="8" t="str">
        <f>"李燕芳"</f>
        <v>李燕芳</v>
      </c>
      <c r="D600" s="9" t="s">
        <v>556</v>
      </c>
    </row>
    <row r="601" customHeight="1" spans="1:4">
      <c r="A601" s="7">
        <v>599</v>
      </c>
      <c r="B601" s="8" t="s">
        <v>545</v>
      </c>
      <c r="C601" s="8" t="str">
        <f>"符大云"</f>
        <v>符大云</v>
      </c>
      <c r="D601" s="9" t="s">
        <v>557</v>
      </c>
    </row>
    <row r="602" customHeight="1" spans="1:4">
      <c r="A602" s="7">
        <v>600</v>
      </c>
      <c r="B602" s="8" t="s">
        <v>545</v>
      </c>
      <c r="C602" s="8" t="str">
        <f>"窦晓莹"</f>
        <v>窦晓莹</v>
      </c>
      <c r="D602" s="9" t="s">
        <v>558</v>
      </c>
    </row>
    <row r="603" customHeight="1" spans="1:4">
      <c r="A603" s="7">
        <v>601</v>
      </c>
      <c r="B603" s="8" t="s">
        <v>545</v>
      </c>
      <c r="C603" s="8" t="str">
        <f>"黎爱霞"</f>
        <v>黎爱霞</v>
      </c>
      <c r="D603" s="9" t="s">
        <v>559</v>
      </c>
    </row>
    <row r="604" customHeight="1" spans="1:4">
      <c r="A604" s="7">
        <v>602</v>
      </c>
      <c r="B604" s="8" t="s">
        <v>545</v>
      </c>
      <c r="C604" s="8" t="str">
        <f>"吴姬莹"</f>
        <v>吴姬莹</v>
      </c>
      <c r="D604" s="9" t="s">
        <v>560</v>
      </c>
    </row>
    <row r="605" customHeight="1" spans="1:4">
      <c r="A605" s="7">
        <v>603</v>
      </c>
      <c r="B605" s="8" t="s">
        <v>545</v>
      </c>
      <c r="C605" s="8" t="str">
        <f>"郑玉婷"</f>
        <v>郑玉婷</v>
      </c>
      <c r="D605" s="9" t="s">
        <v>332</v>
      </c>
    </row>
    <row r="606" customHeight="1" spans="1:4">
      <c r="A606" s="7">
        <v>604</v>
      </c>
      <c r="B606" s="8" t="s">
        <v>545</v>
      </c>
      <c r="C606" s="8" t="str">
        <f>"谢晶净"</f>
        <v>谢晶净</v>
      </c>
      <c r="D606" s="9" t="s">
        <v>561</v>
      </c>
    </row>
    <row r="607" customHeight="1" spans="1:4">
      <c r="A607" s="7">
        <v>605</v>
      </c>
      <c r="B607" s="8" t="s">
        <v>545</v>
      </c>
      <c r="C607" s="8" t="str">
        <f>"周璨"</f>
        <v>周璨</v>
      </c>
      <c r="D607" s="9" t="s">
        <v>562</v>
      </c>
    </row>
    <row r="608" customHeight="1" spans="1:4">
      <c r="A608" s="7">
        <v>606</v>
      </c>
      <c r="B608" s="8" t="s">
        <v>545</v>
      </c>
      <c r="C608" s="8" t="str">
        <f>"蔡开止"</f>
        <v>蔡开止</v>
      </c>
      <c r="D608" s="9" t="s">
        <v>563</v>
      </c>
    </row>
    <row r="609" customHeight="1" spans="1:4">
      <c r="A609" s="7">
        <v>607</v>
      </c>
      <c r="B609" s="8" t="s">
        <v>545</v>
      </c>
      <c r="C609" s="8" t="str">
        <f>"高国林"</f>
        <v>高国林</v>
      </c>
      <c r="D609" s="9" t="s">
        <v>564</v>
      </c>
    </row>
    <row r="610" customHeight="1" spans="1:4">
      <c r="A610" s="7">
        <v>608</v>
      </c>
      <c r="B610" s="8" t="s">
        <v>545</v>
      </c>
      <c r="C610" s="8" t="str">
        <f>"郑巧巧"</f>
        <v>郑巧巧</v>
      </c>
      <c r="D610" s="9" t="s">
        <v>82</v>
      </c>
    </row>
    <row r="611" customHeight="1" spans="1:4">
      <c r="A611" s="7">
        <v>609</v>
      </c>
      <c r="B611" s="8" t="s">
        <v>545</v>
      </c>
      <c r="C611" s="8" t="str">
        <f>"陈颖"</f>
        <v>陈颖</v>
      </c>
      <c r="D611" s="9" t="s">
        <v>565</v>
      </c>
    </row>
    <row r="612" customHeight="1" spans="1:4">
      <c r="A612" s="7">
        <v>610</v>
      </c>
      <c r="B612" s="8" t="s">
        <v>545</v>
      </c>
      <c r="C612" s="8" t="str">
        <f>"邢增婷"</f>
        <v>邢增婷</v>
      </c>
      <c r="D612" s="9" t="s">
        <v>566</v>
      </c>
    </row>
    <row r="613" customHeight="1" spans="1:4">
      <c r="A613" s="7">
        <v>611</v>
      </c>
      <c r="B613" s="8" t="s">
        <v>545</v>
      </c>
      <c r="C613" s="8" t="str">
        <f>"黄彩玉"</f>
        <v>黄彩玉</v>
      </c>
      <c r="D613" s="9" t="s">
        <v>567</v>
      </c>
    </row>
    <row r="614" customHeight="1" spans="1:4">
      <c r="A614" s="7">
        <v>612</v>
      </c>
      <c r="B614" s="8" t="s">
        <v>545</v>
      </c>
      <c r="C614" s="8" t="str">
        <f>"郑佳丽"</f>
        <v>郑佳丽</v>
      </c>
      <c r="D614" s="9" t="s">
        <v>568</v>
      </c>
    </row>
    <row r="615" customHeight="1" spans="1:4">
      <c r="A615" s="7">
        <v>613</v>
      </c>
      <c r="B615" s="8" t="s">
        <v>545</v>
      </c>
      <c r="C615" s="8" t="str">
        <f>"符顺子"</f>
        <v>符顺子</v>
      </c>
      <c r="D615" s="9" t="s">
        <v>569</v>
      </c>
    </row>
    <row r="616" customHeight="1" spans="1:4">
      <c r="A616" s="7">
        <v>614</v>
      </c>
      <c r="B616" s="8" t="s">
        <v>545</v>
      </c>
      <c r="C616" s="8" t="str">
        <f>"黄小钊"</f>
        <v>黄小钊</v>
      </c>
      <c r="D616" s="9" t="s">
        <v>570</v>
      </c>
    </row>
    <row r="617" customHeight="1" spans="1:4">
      <c r="A617" s="7">
        <v>615</v>
      </c>
      <c r="B617" s="8" t="s">
        <v>545</v>
      </c>
      <c r="C617" s="8" t="str">
        <f>"周志丹"</f>
        <v>周志丹</v>
      </c>
      <c r="D617" s="9" t="s">
        <v>571</v>
      </c>
    </row>
    <row r="618" customHeight="1" spans="1:4">
      <c r="A618" s="7">
        <v>616</v>
      </c>
      <c r="B618" s="8" t="s">
        <v>545</v>
      </c>
      <c r="C618" s="8" t="str">
        <f>"詹元乾"</f>
        <v>詹元乾</v>
      </c>
      <c r="D618" s="9" t="s">
        <v>572</v>
      </c>
    </row>
    <row r="619" customHeight="1" spans="1:4">
      <c r="A619" s="7">
        <v>617</v>
      </c>
      <c r="B619" s="8" t="s">
        <v>545</v>
      </c>
      <c r="C619" s="8" t="str">
        <f>"黄杰馨"</f>
        <v>黄杰馨</v>
      </c>
      <c r="D619" s="9" t="s">
        <v>573</v>
      </c>
    </row>
    <row r="620" customHeight="1" spans="1:4">
      <c r="A620" s="7">
        <v>618</v>
      </c>
      <c r="B620" s="8" t="s">
        <v>545</v>
      </c>
      <c r="C620" s="8" t="str">
        <f>"林子皓"</f>
        <v>林子皓</v>
      </c>
      <c r="D620" s="9" t="s">
        <v>574</v>
      </c>
    </row>
    <row r="621" customHeight="1" spans="1:4">
      <c r="A621" s="7">
        <v>619</v>
      </c>
      <c r="B621" s="8" t="s">
        <v>545</v>
      </c>
      <c r="C621" s="8" t="str">
        <f>"林觉蓝"</f>
        <v>林觉蓝</v>
      </c>
      <c r="D621" s="9" t="s">
        <v>575</v>
      </c>
    </row>
    <row r="622" customHeight="1" spans="1:4">
      <c r="A622" s="7">
        <v>620</v>
      </c>
      <c r="B622" s="8" t="s">
        <v>545</v>
      </c>
      <c r="C622" s="8" t="str">
        <f>"高燕飘"</f>
        <v>高燕飘</v>
      </c>
      <c r="D622" s="9" t="s">
        <v>132</v>
      </c>
    </row>
    <row r="623" customHeight="1" spans="1:4">
      <c r="A623" s="7">
        <v>621</v>
      </c>
      <c r="B623" s="8" t="s">
        <v>545</v>
      </c>
      <c r="C623" s="8" t="str">
        <f>"李江"</f>
        <v>李江</v>
      </c>
      <c r="D623" s="9" t="s">
        <v>576</v>
      </c>
    </row>
    <row r="624" customHeight="1" spans="1:4">
      <c r="A624" s="7">
        <v>622</v>
      </c>
      <c r="B624" s="8" t="s">
        <v>545</v>
      </c>
      <c r="C624" s="8" t="str">
        <f>"曾婷"</f>
        <v>曾婷</v>
      </c>
      <c r="D624" s="9" t="s">
        <v>577</v>
      </c>
    </row>
    <row r="625" customHeight="1" spans="1:4">
      <c r="A625" s="7">
        <v>623</v>
      </c>
      <c r="B625" s="8" t="s">
        <v>545</v>
      </c>
      <c r="C625" s="8" t="str">
        <f>"钱定怡"</f>
        <v>钱定怡</v>
      </c>
      <c r="D625" s="9" t="s">
        <v>578</v>
      </c>
    </row>
    <row r="626" customHeight="1" spans="1:4">
      <c r="A626" s="7">
        <v>624</v>
      </c>
      <c r="B626" s="8" t="s">
        <v>545</v>
      </c>
      <c r="C626" s="8" t="str">
        <f>"文隋江"</f>
        <v>文隋江</v>
      </c>
      <c r="D626" s="9" t="s">
        <v>579</v>
      </c>
    </row>
    <row r="627" customHeight="1" spans="1:4">
      <c r="A627" s="7">
        <v>625</v>
      </c>
      <c r="B627" s="8" t="s">
        <v>545</v>
      </c>
      <c r="C627" s="8" t="str">
        <f>"甘碧媛"</f>
        <v>甘碧媛</v>
      </c>
      <c r="D627" s="9" t="s">
        <v>580</v>
      </c>
    </row>
    <row r="628" customHeight="1" spans="1:4">
      <c r="A628" s="7">
        <v>626</v>
      </c>
      <c r="B628" s="8" t="s">
        <v>545</v>
      </c>
      <c r="C628" s="8" t="str">
        <f>"蔡江林"</f>
        <v>蔡江林</v>
      </c>
      <c r="D628" s="9" t="s">
        <v>421</v>
      </c>
    </row>
    <row r="629" customHeight="1" spans="1:4">
      <c r="A629" s="7">
        <v>627</v>
      </c>
      <c r="B629" s="8" t="s">
        <v>545</v>
      </c>
      <c r="C629" s="8" t="str">
        <f>"杨婵娟"</f>
        <v>杨婵娟</v>
      </c>
      <c r="D629" s="9" t="s">
        <v>581</v>
      </c>
    </row>
    <row r="630" customHeight="1" spans="1:4">
      <c r="A630" s="7">
        <v>628</v>
      </c>
      <c r="B630" s="8" t="s">
        <v>545</v>
      </c>
      <c r="C630" s="8" t="str">
        <f>"陈迎醒"</f>
        <v>陈迎醒</v>
      </c>
      <c r="D630" s="9" t="s">
        <v>408</v>
      </c>
    </row>
    <row r="631" customHeight="1" spans="1:4">
      <c r="A631" s="7">
        <v>629</v>
      </c>
      <c r="B631" s="8" t="s">
        <v>545</v>
      </c>
      <c r="C631" s="8" t="str">
        <f>"周君玉"</f>
        <v>周君玉</v>
      </c>
      <c r="D631" s="9" t="s">
        <v>582</v>
      </c>
    </row>
    <row r="632" customHeight="1" spans="1:4">
      <c r="A632" s="7">
        <v>630</v>
      </c>
      <c r="B632" s="8" t="s">
        <v>545</v>
      </c>
      <c r="C632" s="8" t="str">
        <f>"王丽琴"</f>
        <v>王丽琴</v>
      </c>
      <c r="D632" s="9" t="s">
        <v>583</v>
      </c>
    </row>
    <row r="633" customHeight="1" spans="1:4">
      <c r="A633" s="7">
        <v>631</v>
      </c>
      <c r="B633" s="8" t="s">
        <v>545</v>
      </c>
      <c r="C633" s="8" t="str">
        <f>"范小慧"</f>
        <v>范小慧</v>
      </c>
      <c r="D633" s="9" t="s">
        <v>584</v>
      </c>
    </row>
    <row r="634" customHeight="1" spans="1:4">
      <c r="A634" s="7">
        <v>632</v>
      </c>
      <c r="B634" s="8" t="s">
        <v>545</v>
      </c>
      <c r="C634" s="8" t="str">
        <f>"阮明晴"</f>
        <v>阮明晴</v>
      </c>
      <c r="D634" s="9" t="s">
        <v>585</v>
      </c>
    </row>
    <row r="635" customHeight="1" spans="1:4">
      <c r="A635" s="7">
        <v>633</v>
      </c>
      <c r="B635" s="8" t="s">
        <v>545</v>
      </c>
      <c r="C635" s="8" t="str">
        <f>"洪甫"</f>
        <v>洪甫</v>
      </c>
      <c r="D635" s="9" t="s">
        <v>498</v>
      </c>
    </row>
    <row r="636" customHeight="1" spans="1:4">
      <c r="A636" s="7">
        <v>634</v>
      </c>
      <c r="B636" s="8" t="s">
        <v>545</v>
      </c>
      <c r="C636" s="8" t="str">
        <f>"邢腾巧"</f>
        <v>邢腾巧</v>
      </c>
      <c r="D636" s="9" t="s">
        <v>411</v>
      </c>
    </row>
    <row r="637" customHeight="1" spans="1:4">
      <c r="A637" s="7">
        <v>635</v>
      </c>
      <c r="B637" s="8" t="s">
        <v>545</v>
      </c>
      <c r="C637" s="8" t="str">
        <f>"王钰婷"</f>
        <v>王钰婷</v>
      </c>
      <c r="D637" s="9" t="s">
        <v>586</v>
      </c>
    </row>
    <row r="638" customHeight="1" spans="1:4">
      <c r="A638" s="7">
        <v>636</v>
      </c>
      <c r="B638" s="8" t="s">
        <v>545</v>
      </c>
      <c r="C638" s="8" t="str">
        <f>"张科"</f>
        <v>张科</v>
      </c>
      <c r="D638" s="9" t="s">
        <v>587</v>
      </c>
    </row>
    <row r="639" customHeight="1" spans="1:4">
      <c r="A639" s="7">
        <v>637</v>
      </c>
      <c r="B639" s="8" t="s">
        <v>545</v>
      </c>
      <c r="C639" s="8" t="str">
        <f>"郭传艳"</f>
        <v>郭传艳</v>
      </c>
      <c r="D639" s="9" t="s">
        <v>588</v>
      </c>
    </row>
    <row r="640" customHeight="1" spans="1:4">
      <c r="A640" s="7">
        <v>638</v>
      </c>
      <c r="B640" s="8" t="s">
        <v>545</v>
      </c>
      <c r="C640" s="8" t="str">
        <f>"孙翠妹"</f>
        <v>孙翠妹</v>
      </c>
      <c r="D640" s="9" t="s">
        <v>589</v>
      </c>
    </row>
    <row r="641" customHeight="1" spans="1:4">
      <c r="A641" s="7">
        <v>639</v>
      </c>
      <c r="B641" s="8" t="s">
        <v>545</v>
      </c>
      <c r="C641" s="8" t="str">
        <f>"陈朝龙"</f>
        <v>陈朝龙</v>
      </c>
      <c r="D641" s="9" t="s">
        <v>590</v>
      </c>
    </row>
    <row r="642" customHeight="1" spans="1:4">
      <c r="A642" s="7">
        <v>640</v>
      </c>
      <c r="B642" s="8" t="s">
        <v>545</v>
      </c>
      <c r="C642" s="8" t="str">
        <f>"周麒"</f>
        <v>周麒</v>
      </c>
      <c r="D642" s="9" t="s">
        <v>591</v>
      </c>
    </row>
    <row r="643" customHeight="1" spans="1:4">
      <c r="A643" s="7">
        <v>641</v>
      </c>
      <c r="B643" s="8" t="s">
        <v>545</v>
      </c>
      <c r="C643" s="8" t="str">
        <f>"刘萌萌"</f>
        <v>刘萌萌</v>
      </c>
      <c r="D643" s="9" t="s">
        <v>592</v>
      </c>
    </row>
    <row r="644" customHeight="1" spans="1:4">
      <c r="A644" s="7">
        <v>642</v>
      </c>
      <c r="B644" s="8" t="s">
        <v>545</v>
      </c>
      <c r="C644" s="8" t="str">
        <f>"羊金凤"</f>
        <v>羊金凤</v>
      </c>
      <c r="D644" s="9" t="s">
        <v>593</v>
      </c>
    </row>
    <row r="645" customHeight="1" spans="1:4">
      <c r="A645" s="7">
        <v>643</v>
      </c>
      <c r="B645" s="8" t="s">
        <v>545</v>
      </c>
      <c r="C645" s="8" t="str">
        <f>"曾承明"</f>
        <v>曾承明</v>
      </c>
      <c r="D645" s="9" t="s">
        <v>594</v>
      </c>
    </row>
    <row r="646" customHeight="1" spans="1:4">
      <c r="A646" s="7">
        <v>644</v>
      </c>
      <c r="B646" s="8" t="s">
        <v>545</v>
      </c>
      <c r="C646" s="8" t="str">
        <f>"文金婵"</f>
        <v>文金婵</v>
      </c>
      <c r="D646" s="9" t="s">
        <v>595</v>
      </c>
    </row>
    <row r="647" customHeight="1" spans="1:4">
      <c r="A647" s="7">
        <v>645</v>
      </c>
      <c r="B647" s="8" t="s">
        <v>545</v>
      </c>
      <c r="C647" s="8" t="str">
        <f>"苏娜"</f>
        <v>苏娜</v>
      </c>
      <c r="D647" s="9" t="s">
        <v>596</v>
      </c>
    </row>
    <row r="648" customHeight="1" spans="1:4">
      <c r="A648" s="7">
        <v>646</v>
      </c>
      <c r="B648" s="8" t="s">
        <v>545</v>
      </c>
      <c r="C648" s="8" t="str">
        <f>"李玉妹"</f>
        <v>李玉妹</v>
      </c>
      <c r="D648" s="9" t="s">
        <v>597</v>
      </c>
    </row>
    <row r="649" customHeight="1" spans="1:4">
      <c r="A649" s="7">
        <v>647</v>
      </c>
      <c r="B649" s="8" t="s">
        <v>545</v>
      </c>
      <c r="C649" s="8" t="str">
        <f>"邢丽霞"</f>
        <v>邢丽霞</v>
      </c>
      <c r="D649" s="9" t="s">
        <v>598</v>
      </c>
    </row>
    <row r="650" customHeight="1" spans="1:4">
      <c r="A650" s="7">
        <v>648</v>
      </c>
      <c r="B650" s="8" t="s">
        <v>545</v>
      </c>
      <c r="C650" s="8" t="str">
        <f>"高雯雯"</f>
        <v>高雯雯</v>
      </c>
      <c r="D650" s="9" t="s">
        <v>599</v>
      </c>
    </row>
    <row r="651" customHeight="1" spans="1:4">
      <c r="A651" s="7">
        <v>649</v>
      </c>
      <c r="B651" s="8" t="s">
        <v>545</v>
      </c>
      <c r="C651" s="8" t="str">
        <f>"林秋霞"</f>
        <v>林秋霞</v>
      </c>
      <c r="D651" s="9" t="s">
        <v>600</v>
      </c>
    </row>
    <row r="652" customHeight="1" spans="1:4">
      <c r="A652" s="7">
        <v>650</v>
      </c>
      <c r="B652" s="8" t="s">
        <v>545</v>
      </c>
      <c r="C652" s="8" t="str">
        <f>"周颖花"</f>
        <v>周颖花</v>
      </c>
      <c r="D652" s="9" t="s">
        <v>601</v>
      </c>
    </row>
    <row r="653" customHeight="1" spans="1:4">
      <c r="A653" s="7">
        <v>651</v>
      </c>
      <c r="B653" s="8" t="s">
        <v>545</v>
      </c>
      <c r="C653" s="8" t="str">
        <f>"陈梅菊"</f>
        <v>陈梅菊</v>
      </c>
      <c r="D653" s="9" t="s">
        <v>602</v>
      </c>
    </row>
    <row r="654" customHeight="1" spans="1:4">
      <c r="A654" s="7">
        <v>652</v>
      </c>
      <c r="B654" s="8" t="s">
        <v>545</v>
      </c>
      <c r="C654" s="8" t="str">
        <f>"黄柳"</f>
        <v>黄柳</v>
      </c>
      <c r="D654" s="9" t="s">
        <v>603</v>
      </c>
    </row>
    <row r="655" customHeight="1" spans="1:4">
      <c r="A655" s="7">
        <v>653</v>
      </c>
      <c r="B655" s="8" t="s">
        <v>545</v>
      </c>
      <c r="C655" s="8" t="str">
        <f>"林烨"</f>
        <v>林烨</v>
      </c>
      <c r="D655" s="9" t="s">
        <v>604</v>
      </c>
    </row>
    <row r="656" customHeight="1" spans="1:4">
      <c r="A656" s="7">
        <v>654</v>
      </c>
      <c r="B656" s="8" t="s">
        <v>545</v>
      </c>
      <c r="C656" s="8" t="str">
        <f>"陈珏君"</f>
        <v>陈珏君</v>
      </c>
      <c r="D656" s="9" t="s">
        <v>605</v>
      </c>
    </row>
    <row r="657" customHeight="1" spans="1:4">
      <c r="A657" s="7">
        <v>655</v>
      </c>
      <c r="B657" s="8" t="s">
        <v>545</v>
      </c>
      <c r="C657" s="8" t="str">
        <f>"纪萌萌"</f>
        <v>纪萌萌</v>
      </c>
      <c r="D657" s="9" t="s">
        <v>606</v>
      </c>
    </row>
    <row r="658" customHeight="1" spans="1:4">
      <c r="A658" s="7">
        <v>656</v>
      </c>
      <c r="B658" s="8" t="s">
        <v>545</v>
      </c>
      <c r="C658" s="8" t="str">
        <f>"王晓婷"</f>
        <v>王晓婷</v>
      </c>
      <c r="D658" s="9" t="s">
        <v>607</v>
      </c>
    </row>
    <row r="659" customHeight="1" spans="1:4">
      <c r="A659" s="7">
        <v>657</v>
      </c>
      <c r="B659" s="8" t="s">
        <v>545</v>
      </c>
      <c r="C659" s="8" t="str">
        <f>"黄文斌"</f>
        <v>黄文斌</v>
      </c>
      <c r="D659" s="9" t="s">
        <v>608</v>
      </c>
    </row>
    <row r="660" customHeight="1" spans="1:4">
      <c r="A660" s="7">
        <v>658</v>
      </c>
      <c r="B660" s="8" t="s">
        <v>545</v>
      </c>
      <c r="C660" s="8" t="str">
        <f>"杨玉秀"</f>
        <v>杨玉秀</v>
      </c>
      <c r="D660" s="9" t="s">
        <v>609</v>
      </c>
    </row>
    <row r="661" customHeight="1" spans="1:4">
      <c r="A661" s="7">
        <v>659</v>
      </c>
      <c r="B661" s="8" t="s">
        <v>545</v>
      </c>
      <c r="C661" s="8" t="str">
        <f>"邢文婷"</f>
        <v>邢文婷</v>
      </c>
      <c r="D661" s="9" t="s">
        <v>399</v>
      </c>
    </row>
    <row r="662" customHeight="1" spans="1:4">
      <c r="A662" s="7">
        <v>660</v>
      </c>
      <c r="B662" s="8" t="s">
        <v>545</v>
      </c>
      <c r="C662" s="8" t="str">
        <f>"吉家丽"</f>
        <v>吉家丽</v>
      </c>
      <c r="D662" s="9" t="s">
        <v>610</v>
      </c>
    </row>
    <row r="663" customHeight="1" spans="1:4">
      <c r="A663" s="7">
        <v>661</v>
      </c>
      <c r="B663" s="8" t="s">
        <v>545</v>
      </c>
      <c r="C663" s="8" t="str">
        <f>"王飞"</f>
        <v>王飞</v>
      </c>
      <c r="D663" s="9" t="s">
        <v>611</v>
      </c>
    </row>
    <row r="664" customHeight="1" spans="1:4">
      <c r="A664" s="7">
        <v>662</v>
      </c>
      <c r="B664" s="8" t="s">
        <v>545</v>
      </c>
      <c r="C664" s="8" t="str">
        <f>"王培"</f>
        <v>王培</v>
      </c>
      <c r="D664" s="9" t="s">
        <v>612</v>
      </c>
    </row>
    <row r="665" customHeight="1" spans="1:4">
      <c r="A665" s="7">
        <v>663</v>
      </c>
      <c r="B665" s="8" t="s">
        <v>545</v>
      </c>
      <c r="C665" s="8" t="str">
        <f>"王杏"</f>
        <v>王杏</v>
      </c>
      <c r="D665" s="9" t="s">
        <v>613</v>
      </c>
    </row>
    <row r="666" customHeight="1" spans="1:4">
      <c r="A666" s="7">
        <v>664</v>
      </c>
      <c r="B666" s="8" t="s">
        <v>545</v>
      </c>
      <c r="C666" s="8" t="str">
        <f>"吴小丹"</f>
        <v>吴小丹</v>
      </c>
      <c r="D666" s="9" t="s">
        <v>614</v>
      </c>
    </row>
    <row r="667" customHeight="1" spans="1:4">
      <c r="A667" s="7">
        <v>665</v>
      </c>
      <c r="B667" s="8" t="s">
        <v>545</v>
      </c>
      <c r="C667" s="8" t="str">
        <f>"邢维婷"</f>
        <v>邢维婷</v>
      </c>
      <c r="D667" s="9" t="s">
        <v>615</v>
      </c>
    </row>
    <row r="668" customHeight="1" spans="1:4">
      <c r="A668" s="7">
        <v>666</v>
      </c>
      <c r="B668" s="8" t="s">
        <v>545</v>
      </c>
      <c r="C668" s="8" t="str">
        <f>"陈小兰"</f>
        <v>陈小兰</v>
      </c>
      <c r="D668" s="9" t="s">
        <v>616</v>
      </c>
    </row>
    <row r="669" customHeight="1" spans="1:4">
      <c r="A669" s="7">
        <v>667</v>
      </c>
      <c r="B669" s="8" t="s">
        <v>545</v>
      </c>
      <c r="C669" s="8" t="str">
        <f>"杨燕"</f>
        <v>杨燕</v>
      </c>
      <c r="D669" s="9" t="s">
        <v>617</v>
      </c>
    </row>
    <row r="670" customHeight="1" spans="1:4">
      <c r="A670" s="7">
        <v>668</v>
      </c>
      <c r="B670" s="8" t="s">
        <v>545</v>
      </c>
      <c r="C670" s="8" t="str">
        <f>"邓春南"</f>
        <v>邓春南</v>
      </c>
      <c r="D670" s="9" t="s">
        <v>618</v>
      </c>
    </row>
    <row r="671" customHeight="1" spans="1:4">
      <c r="A671" s="7">
        <v>669</v>
      </c>
      <c r="B671" s="8" t="s">
        <v>545</v>
      </c>
      <c r="C671" s="8" t="str">
        <f>"符周娜"</f>
        <v>符周娜</v>
      </c>
      <c r="D671" s="9" t="s">
        <v>619</v>
      </c>
    </row>
    <row r="672" customHeight="1" spans="1:4">
      <c r="A672" s="7">
        <v>670</v>
      </c>
      <c r="B672" s="8" t="s">
        <v>545</v>
      </c>
      <c r="C672" s="8" t="str">
        <f>"吴舒翔"</f>
        <v>吴舒翔</v>
      </c>
      <c r="D672" s="9" t="s">
        <v>620</v>
      </c>
    </row>
    <row r="673" customHeight="1" spans="1:4">
      <c r="A673" s="7">
        <v>671</v>
      </c>
      <c r="B673" s="8" t="s">
        <v>545</v>
      </c>
      <c r="C673" s="8" t="str">
        <f>"卢千穗"</f>
        <v>卢千穗</v>
      </c>
      <c r="D673" s="9" t="s">
        <v>288</v>
      </c>
    </row>
    <row r="674" customHeight="1" spans="1:4">
      <c r="A674" s="7">
        <v>672</v>
      </c>
      <c r="B674" s="8" t="s">
        <v>545</v>
      </c>
      <c r="C674" s="8" t="str">
        <f>"徐嘉豪"</f>
        <v>徐嘉豪</v>
      </c>
      <c r="D674" s="9" t="s">
        <v>621</v>
      </c>
    </row>
    <row r="675" customHeight="1" spans="1:4">
      <c r="A675" s="7">
        <v>673</v>
      </c>
      <c r="B675" s="8" t="s">
        <v>545</v>
      </c>
      <c r="C675" s="8" t="str">
        <f>"苏玮燕"</f>
        <v>苏玮燕</v>
      </c>
      <c r="D675" s="9" t="s">
        <v>622</v>
      </c>
    </row>
    <row r="676" customHeight="1" spans="1:4">
      <c r="A676" s="7">
        <v>674</v>
      </c>
      <c r="B676" s="8" t="s">
        <v>545</v>
      </c>
      <c r="C676" s="8" t="str">
        <f>"郑智虎"</f>
        <v>郑智虎</v>
      </c>
      <c r="D676" s="9" t="s">
        <v>623</v>
      </c>
    </row>
    <row r="677" customHeight="1" spans="1:4">
      <c r="A677" s="7">
        <v>675</v>
      </c>
      <c r="B677" s="8" t="s">
        <v>545</v>
      </c>
      <c r="C677" s="8" t="str">
        <f>"李小连"</f>
        <v>李小连</v>
      </c>
      <c r="D677" s="9" t="s">
        <v>624</v>
      </c>
    </row>
    <row r="678" customHeight="1" spans="1:4">
      <c r="A678" s="7">
        <v>676</v>
      </c>
      <c r="B678" s="8" t="s">
        <v>545</v>
      </c>
      <c r="C678" s="8" t="str">
        <f>"曾慧霏"</f>
        <v>曾慧霏</v>
      </c>
      <c r="D678" s="9" t="s">
        <v>625</v>
      </c>
    </row>
    <row r="679" customHeight="1" spans="1:4">
      <c r="A679" s="7">
        <v>677</v>
      </c>
      <c r="B679" s="8" t="s">
        <v>545</v>
      </c>
      <c r="C679" s="8" t="str">
        <f>"周政妙"</f>
        <v>周政妙</v>
      </c>
      <c r="D679" s="9" t="s">
        <v>626</v>
      </c>
    </row>
    <row r="680" customHeight="1" spans="1:4">
      <c r="A680" s="7">
        <v>678</v>
      </c>
      <c r="B680" s="8" t="s">
        <v>545</v>
      </c>
      <c r="C680" s="8" t="str">
        <f>"王慧玲"</f>
        <v>王慧玲</v>
      </c>
      <c r="D680" s="9" t="s">
        <v>627</v>
      </c>
    </row>
    <row r="681" customHeight="1" spans="1:4">
      <c r="A681" s="7">
        <v>679</v>
      </c>
      <c r="B681" s="8" t="s">
        <v>545</v>
      </c>
      <c r="C681" s="8" t="str">
        <f>"王朝霞"</f>
        <v>王朝霞</v>
      </c>
      <c r="D681" s="9" t="s">
        <v>628</v>
      </c>
    </row>
    <row r="682" customHeight="1" spans="1:4">
      <c r="A682" s="7">
        <v>680</v>
      </c>
      <c r="B682" s="8" t="s">
        <v>545</v>
      </c>
      <c r="C682" s="8" t="str">
        <f>"冯行宏"</f>
        <v>冯行宏</v>
      </c>
      <c r="D682" s="9" t="s">
        <v>629</v>
      </c>
    </row>
    <row r="683" customHeight="1" spans="1:4">
      <c r="A683" s="7">
        <v>681</v>
      </c>
      <c r="B683" s="8" t="s">
        <v>545</v>
      </c>
      <c r="C683" s="8" t="str">
        <f>"符永悄"</f>
        <v>符永悄</v>
      </c>
      <c r="D683" s="9" t="s">
        <v>630</v>
      </c>
    </row>
    <row r="684" customHeight="1" spans="1:4">
      <c r="A684" s="7">
        <v>682</v>
      </c>
      <c r="B684" s="8" t="s">
        <v>545</v>
      </c>
      <c r="C684" s="8" t="str">
        <f>"王安旭"</f>
        <v>王安旭</v>
      </c>
      <c r="D684" s="9" t="s">
        <v>631</v>
      </c>
    </row>
    <row r="685" customHeight="1" spans="1:4">
      <c r="A685" s="7">
        <v>683</v>
      </c>
      <c r="B685" s="8" t="s">
        <v>545</v>
      </c>
      <c r="C685" s="8" t="str">
        <f>"郑远核"</f>
        <v>郑远核</v>
      </c>
      <c r="D685" s="9" t="s">
        <v>632</v>
      </c>
    </row>
    <row r="686" customHeight="1" spans="1:4">
      <c r="A686" s="7">
        <v>684</v>
      </c>
      <c r="B686" s="8" t="s">
        <v>545</v>
      </c>
      <c r="C686" s="8" t="str">
        <f>"肖阳洁"</f>
        <v>肖阳洁</v>
      </c>
      <c r="D686" s="9" t="s">
        <v>601</v>
      </c>
    </row>
    <row r="687" customHeight="1" spans="1:4">
      <c r="A687" s="7">
        <v>685</v>
      </c>
      <c r="B687" s="8" t="s">
        <v>545</v>
      </c>
      <c r="C687" s="8" t="str">
        <f>"陈芳深"</f>
        <v>陈芳深</v>
      </c>
      <c r="D687" s="9" t="s">
        <v>633</v>
      </c>
    </row>
    <row r="688" customHeight="1" spans="1:4">
      <c r="A688" s="7">
        <v>686</v>
      </c>
      <c r="B688" s="8" t="s">
        <v>545</v>
      </c>
      <c r="C688" s="8" t="str">
        <f>"何雨琪"</f>
        <v>何雨琪</v>
      </c>
      <c r="D688" s="9" t="s">
        <v>634</v>
      </c>
    </row>
    <row r="689" customHeight="1" spans="1:4">
      <c r="A689" s="7">
        <v>687</v>
      </c>
      <c r="B689" s="8" t="s">
        <v>545</v>
      </c>
      <c r="C689" s="8" t="str">
        <f>"文诗云"</f>
        <v>文诗云</v>
      </c>
      <c r="D689" s="9" t="s">
        <v>635</v>
      </c>
    </row>
    <row r="690" customHeight="1" spans="1:4">
      <c r="A690" s="7">
        <v>688</v>
      </c>
      <c r="B690" s="8" t="s">
        <v>545</v>
      </c>
      <c r="C690" s="8" t="str">
        <f>"陈世红"</f>
        <v>陈世红</v>
      </c>
      <c r="D690" s="9" t="s">
        <v>636</v>
      </c>
    </row>
    <row r="691" customHeight="1" spans="1:4">
      <c r="A691" s="7">
        <v>689</v>
      </c>
      <c r="B691" s="8" t="s">
        <v>545</v>
      </c>
      <c r="C691" s="8" t="str">
        <f>"林英"</f>
        <v>林英</v>
      </c>
      <c r="D691" s="9" t="s">
        <v>637</v>
      </c>
    </row>
    <row r="692" customHeight="1" spans="1:4">
      <c r="A692" s="7">
        <v>690</v>
      </c>
      <c r="B692" s="8" t="s">
        <v>545</v>
      </c>
      <c r="C692" s="8" t="str">
        <f>"王承娜"</f>
        <v>王承娜</v>
      </c>
      <c r="D692" s="9" t="s">
        <v>638</v>
      </c>
    </row>
    <row r="693" customHeight="1" spans="1:4">
      <c r="A693" s="7">
        <v>691</v>
      </c>
      <c r="B693" s="8" t="s">
        <v>545</v>
      </c>
      <c r="C693" s="8" t="str">
        <f>"冯苑芬"</f>
        <v>冯苑芬</v>
      </c>
      <c r="D693" s="9" t="s">
        <v>52</v>
      </c>
    </row>
    <row r="694" customHeight="1" spans="1:4">
      <c r="A694" s="7">
        <v>692</v>
      </c>
      <c r="B694" s="8" t="s">
        <v>545</v>
      </c>
      <c r="C694" s="8" t="str">
        <f>"黄静仪"</f>
        <v>黄静仪</v>
      </c>
      <c r="D694" s="9" t="s">
        <v>639</v>
      </c>
    </row>
    <row r="695" customHeight="1" spans="1:4">
      <c r="A695" s="7">
        <v>693</v>
      </c>
      <c r="B695" s="8" t="s">
        <v>545</v>
      </c>
      <c r="C695" s="8" t="str">
        <f>"陈玉湲"</f>
        <v>陈玉湲</v>
      </c>
      <c r="D695" s="9" t="s">
        <v>143</v>
      </c>
    </row>
    <row r="696" customHeight="1" spans="1:4">
      <c r="A696" s="7">
        <v>694</v>
      </c>
      <c r="B696" s="8" t="s">
        <v>545</v>
      </c>
      <c r="C696" s="8" t="str">
        <f>"刘宝莹"</f>
        <v>刘宝莹</v>
      </c>
      <c r="D696" s="9" t="s">
        <v>79</v>
      </c>
    </row>
    <row r="697" customHeight="1" spans="1:4">
      <c r="A697" s="7">
        <v>695</v>
      </c>
      <c r="B697" s="8" t="s">
        <v>545</v>
      </c>
      <c r="C697" s="8" t="str">
        <f>"梁婷"</f>
        <v>梁婷</v>
      </c>
      <c r="D697" s="9" t="s">
        <v>640</v>
      </c>
    </row>
    <row r="698" customHeight="1" spans="1:4">
      <c r="A698" s="7">
        <v>696</v>
      </c>
      <c r="B698" s="8" t="s">
        <v>545</v>
      </c>
      <c r="C698" s="8" t="str">
        <f>"毛丹妮"</f>
        <v>毛丹妮</v>
      </c>
      <c r="D698" s="9" t="s">
        <v>238</v>
      </c>
    </row>
    <row r="699" customHeight="1" spans="1:4">
      <c r="A699" s="7">
        <v>697</v>
      </c>
      <c r="B699" s="8" t="s">
        <v>545</v>
      </c>
      <c r="C699" s="8" t="str">
        <f>"陈燕云"</f>
        <v>陈燕云</v>
      </c>
      <c r="D699" s="9" t="s">
        <v>641</v>
      </c>
    </row>
    <row r="700" customHeight="1" spans="1:4">
      <c r="A700" s="7">
        <v>698</v>
      </c>
      <c r="B700" s="8" t="s">
        <v>545</v>
      </c>
      <c r="C700" s="8" t="str">
        <f>"骆晓晶"</f>
        <v>骆晓晶</v>
      </c>
      <c r="D700" s="9" t="s">
        <v>642</v>
      </c>
    </row>
    <row r="701" customHeight="1" spans="1:4">
      <c r="A701" s="7">
        <v>699</v>
      </c>
      <c r="B701" s="8" t="s">
        <v>545</v>
      </c>
      <c r="C701" s="8" t="str">
        <f>"王莹"</f>
        <v>王莹</v>
      </c>
      <c r="D701" s="9" t="s">
        <v>83</v>
      </c>
    </row>
    <row r="702" customHeight="1" spans="1:4">
      <c r="A702" s="7">
        <v>700</v>
      </c>
      <c r="B702" s="8" t="s">
        <v>545</v>
      </c>
      <c r="C702" s="8" t="str">
        <f>"黄丽嫚"</f>
        <v>黄丽嫚</v>
      </c>
      <c r="D702" s="9" t="s">
        <v>643</v>
      </c>
    </row>
    <row r="703" customHeight="1" spans="1:4">
      <c r="A703" s="7">
        <v>701</v>
      </c>
      <c r="B703" s="8" t="s">
        <v>545</v>
      </c>
      <c r="C703" s="8" t="str">
        <f>"康国梅"</f>
        <v>康国梅</v>
      </c>
      <c r="D703" s="9" t="s">
        <v>644</v>
      </c>
    </row>
    <row r="704" customHeight="1" spans="1:4">
      <c r="A704" s="7">
        <v>702</v>
      </c>
      <c r="B704" s="8" t="s">
        <v>545</v>
      </c>
      <c r="C704" s="8" t="str">
        <f>"黄慧环"</f>
        <v>黄慧环</v>
      </c>
      <c r="D704" s="9" t="s">
        <v>645</v>
      </c>
    </row>
    <row r="705" customHeight="1" spans="1:4">
      <c r="A705" s="7">
        <v>703</v>
      </c>
      <c r="B705" s="8" t="s">
        <v>545</v>
      </c>
      <c r="C705" s="8" t="str">
        <f>"王春香"</f>
        <v>王春香</v>
      </c>
      <c r="D705" s="9" t="s">
        <v>646</v>
      </c>
    </row>
    <row r="706" customHeight="1" spans="1:4">
      <c r="A706" s="7">
        <v>704</v>
      </c>
      <c r="B706" s="8" t="s">
        <v>545</v>
      </c>
      <c r="C706" s="8" t="str">
        <f>"林碧莹"</f>
        <v>林碧莹</v>
      </c>
      <c r="D706" s="9" t="s">
        <v>143</v>
      </c>
    </row>
    <row r="707" customHeight="1" spans="1:4">
      <c r="A707" s="7">
        <v>705</v>
      </c>
      <c r="B707" s="8" t="s">
        <v>545</v>
      </c>
      <c r="C707" s="8" t="str">
        <f>"周天兰"</f>
        <v>周天兰</v>
      </c>
      <c r="D707" s="9" t="s">
        <v>647</v>
      </c>
    </row>
    <row r="708" customHeight="1" spans="1:4">
      <c r="A708" s="7">
        <v>706</v>
      </c>
      <c r="B708" s="8" t="s">
        <v>545</v>
      </c>
      <c r="C708" s="8" t="str">
        <f>"黎诗馨"</f>
        <v>黎诗馨</v>
      </c>
      <c r="D708" s="9" t="s">
        <v>19</v>
      </c>
    </row>
    <row r="709" customHeight="1" spans="1:4">
      <c r="A709" s="7">
        <v>707</v>
      </c>
      <c r="B709" s="8" t="s">
        <v>545</v>
      </c>
      <c r="C709" s="8" t="str">
        <f>"张泽芬"</f>
        <v>张泽芬</v>
      </c>
      <c r="D709" s="9" t="s">
        <v>367</v>
      </c>
    </row>
    <row r="710" customHeight="1" spans="1:4">
      <c r="A710" s="7">
        <v>708</v>
      </c>
      <c r="B710" s="8" t="s">
        <v>648</v>
      </c>
      <c r="C710" s="8" t="str">
        <f>"王星宇"</f>
        <v>王星宇</v>
      </c>
      <c r="D710" s="9" t="s">
        <v>649</v>
      </c>
    </row>
    <row r="711" customHeight="1" spans="1:4">
      <c r="A711" s="7">
        <v>709</v>
      </c>
      <c r="B711" s="8" t="s">
        <v>648</v>
      </c>
      <c r="C711" s="8" t="str">
        <f>"刘彦池"</f>
        <v>刘彦池</v>
      </c>
      <c r="D711" s="9" t="s">
        <v>650</v>
      </c>
    </row>
    <row r="712" customHeight="1" spans="1:4">
      <c r="A712" s="7">
        <v>710</v>
      </c>
      <c r="B712" s="8" t="s">
        <v>648</v>
      </c>
      <c r="C712" s="8" t="str">
        <f>"赵庄铎"</f>
        <v>赵庄铎</v>
      </c>
      <c r="D712" s="9" t="s">
        <v>651</v>
      </c>
    </row>
    <row r="713" customHeight="1" spans="1:4">
      <c r="A713" s="7">
        <v>711</v>
      </c>
      <c r="B713" s="8" t="s">
        <v>648</v>
      </c>
      <c r="C713" s="8" t="str">
        <f>"王璐"</f>
        <v>王璐</v>
      </c>
      <c r="D713" s="9" t="s">
        <v>652</v>
      </c>
    </row>
    <row r="714" customHeight="1" spans="1:4">
      <c r="A714" s="7">
        <v>712</v>
      </c>
      <c r="B714" s="8" t="s">
        <v>648</v>
      </c>
      <c r="C714" s="8" t="str">
        <f>"张兴泉"</f>
        <v>张兴泉</v>
      </c>
      <c r="D714" s="9" t="s">
        <v>653</v>
      </c>
    </row>
    <row r="715" customHeight="1" spans="1:4">
      <c r="A715" s="7">
        <v>713</v>
      </c>
      <c r="B715" s="8" t="s">
        <v>648</v>
      </c>
      <c r="C715" s="8" t="str">
        <f>"吴奇江"</f>
        <v>吴奇江</v>
      </c>
      <c r="D715" s="9" t="s">
        <v>654</v>
      </c>
    </row>
    <row r="716" customHeight="1" spans="1:4">
      <c r="A716" s="7">
        <v>714</v>
      </c>
      <c r="B716" s="8" t="s">
        <v>648</v>
      </c>
      <c r="C716" s="8" t="str">
        <f>"李小丽"</f>
        <v>李小丽</v>
      </c>
      <c r="D716" s="9" t="s">
        <v>655</v>
      </c>
    </row>
    <row r="717" customHeight="1" spans="1:4">
      <c r="A717" s="7">
        <v>715</v>
      </c>
      <c r="B717" s="8" t="s">
        <v>648</v>
      </c>
      <c r="C717" s="8" t="str">
        <f>"倪俊能"</f>
        <v>倪俊能</v>
      </c>
      <c r="D717" s="9" t="s">
        <v>473</v>
      </c>
    </row>
    <row r="718" customHeight="1" spans="1:4">
      <c r="A718" s="7">
        <v>716</v>
      </c>
      <c r="B718" s="8" t="s">
        <v>648</v>
      </c>
      <c r="C718" s="8" t="str">
        <f>"卢大庆"</f>
        <v>卢大庆</v>
      </c>
      <c r="D718" s="9" t="s">
        <v>656</v>
      </c>
    </row>
    <row r="719" customHeight="1" spans="1:4">
      <c r="A719" s="7">
        <v>717</v>
      </c>
      <c r="B719" s="8" t="s">
        <v>648</v>
      </c>
      <c r="C719" s="8" t="str">
        <f>"王国玉"</f>
        <v>王国玉</v>
      </c>
      <c r="D719" s="9" t="s">
        <v>657</v>
      </c>
    </row>
    <row r="720" customHeight="1" spans="1:4">
      <c r="A720" s="7">
        <v>718</v>
      </c>
      <c r="B720" s="8" t="s">
        <v>648</v>
      </c>
      <c r="C720" s="8" t="str">
        <f>"秦彩玉"</f>
        <v>秦彩玉</v>
      </c>
      <c r="D720" s="9" t="s">
        <v>658</v>
      </c>
    </row>
    <row r="721" customHeight="1" spans="1:4">
      <c r="A721" s="7">
        <v>719</v>
      </c>
      <c r="B721" s="8" t="s">
        <v>648</v>
      </c>
      <c r="C721" s="8" t="str">
        <f>"王琼丹"</f>
        <v>王琼丹</v>
      </c>
      <c r="D721" s="9" t="s">
        <v>659</v>
      </c>
    </row>
    <row r="722" customHeight="1" spans="1:4">
      <c r="A722" s="7">
        <v>720</v>
      </c>
      <c r="B722" s="8" t="s">
        <v>648</v>
      </c>
      <c r="C722" s="8" t="str">
        <f>"李启妃"</f>
        <v>李启妃</v>
      </c>
      <c r="D722" s="9" t="s">
        <v>660</v>
      </c>
    </row>
    <row r="723" customHeight="1" spans="1:4">
      <c r="A723" s="7">
        <v>721</v>
      </c>
      <c r="B723" s="8" t="s">
        <v>648</v>
      </c>
      <c r="C723" s="8" t="str">
        <f>"李磊"</f>
        <v>李磊</v>
      </c>
      <c r="D723" s="9" t="s">
        <v>661</v>
      </c>
    </row>
    <row r="724" customHeight="1" spans="1:4">
      <c r="A724" s="7">
        <v>722</v>
      </c>
      <c r="B724" s="8" t="s">
        <v>648</v>
      </c>
      <c r="C724" s="8" t="str">
        <f>"郭家良"</f>
        <v>郭家良</v>
      </c>
      <c r="D724" s="9" t="s">
        <v>662</v>
      </c>
    </row>
    <row r="725" customHeight="1" spans="1:4">
      <c r="A725" s="7">
        <v>723</v>
      </c>
      <c r="B725" s="8" t="s">
        <v>648</v>
      </c>
      <c r="C725" s="8" t="str">
        <f>"纪定佳"</f>
        <v>纪定佳</v>
      </c>
      <c r="D725" s="9" t="s">
        <v>629</v>
      </c>
    </row>
    <row r="726" customHeight="1" spans="1:4">
      <c r="A726" s="7">
        <v>724</v>
      </c>
      <c r="B726" s="8" t="s">
        <v>648</v>
      </c>
      <c r="C726" s="8" t="str">
        <f>"麦文香"</f>
        <v>麦文香</v>
      </c>
      <c r="D726" s="9" t="s">
        <v>663</v>
      </c>
    </row>
    <row r="727" customHeight="1" spans="1:4">
      <c r="A727" s="7">
        <v>725</v>
      </c>
      <c r="B727" s="8" t="s">
        <v>648</v>
      </c>
      <c r="C727" s="8" t="str">
        <f>"刘安琪"</f>
        <v>刘安琪</v>
      </c>
      <c r="D727" s="9" t="s">
        <v>664</v>
      </c>
    </row>
    <row r="728" customHeight="1" spans="1:4">
      <c r="A728" s="7">
        <v>726</v>
      </c>
      <c r="B728" s="8" t="s">
        <v>648</v>
      </c>
      <c r="C728" s="8" t="str">
        <f>"王震"</f>
        <v>王震</v>
      </c>
      <c r="D728" s="9" t="s">
        <v>665</v>
      </c>
    </row>
    <row r="729" customHeight="1" spans="1:4">
      <c r="A729" s="7">
        <v>727</v>
      </c>
      <c r="B729" s="8" t="s">
        <v>648</v>
      </c>
      <c r="C729" s="8" t="str">
        <f>"杨芳丽"</f>
        <v>杨芳丽</v>
      </c>
      <c r="D729" s="9" t="s">
        <v>666</v>
      </c>
    </row>
    <row r="730" customHeight="1" spans="1:4">
      <c r="A730" s="7">
        <v>728</v>
      </c>
      <c r="B730" s="8" t="s">
        <v>648</v>
      </c>
      <c r="C730" s="8" t="str">
        <f>"陈方养"</f>
        <v>陈方养</v>
      </c>
      <c r="D730" s="9" t="s">
        <v>667</v>
      </c>
    </row>
    <row r="731" customHeight="1" spans="1:4">
      <c r="A731" s="7">
        <v>729</v>
      </c>
      <c r="B731" s="8" t="s">
        <v>648</v>
      </c>
      <c r="C731" s="8" t="str">
        <f>"陈心怡"</f>
        <v>陈心怡</v>
      </c>
      <c r="D731" s="9" t="s">
        <v>668</v>
      </c>
    </row>
    <row r="732" customHeight="1" spans="1:4">
      <c r="A732" s="7">
        <v>730</v>
      </c>
      <c r="B732" s="8" t="s">
        <v>648</v>
      </c>
      <c r="C732" s="8" t="str">
        <f>"何喜川"</f>
        <v>何喜川</v>
      </c>
      <c r="D732" s="9" t="s">
        <v>669</v>
      </c>
    </row>
    <row r="733" customHeight="1" spans="1:4">
      <c r="A733" s="7">
        <v>731</v>
      </c>
      <c r="B733" s="8" t="s">
        <v>648</v>
      </c>
      <c r="C733" s="8" t="str">
        <f>"吴克姣"</f>
        <v>吴克姣</v>
      </c>
      <c r="D733" s="9" t="s">
        <v>624</v>
      </c>
    </row>
    <row r="734" customHeight="1" spans="1:4">
      <c r="A734" s="7">
        <v>732</v>
      </c>
      <c r="B734" s="8" t="s">
        <v>648</v>
      </c>
      <c r="C734" s="8" t="str">
        <f>"聂灿"</f>
        <v>聂灿</v>
      </c>
      <c r="D734" s="9" t="s">
        <v>670</v>
      </c>
    </row>
    <row r="735" customHeight="1" spans="1:4">
      <c r="A735" s="7">
        <v>733</v>
      </c>
      <c r="B735" s="8" t="s">
        <v>648</v>
      </c>
      <c r="C735" s="8" t="str">
        <f>"邢娜雅"</f>
        <v>邢娜雅</v>
      </c>
      <c r="D735" s="9" t="s">
        <v>671</v>
      </c>
    </row>
    <row r="736" customHeight="1" spans="1:4">
      <c r="A736" s="7">
        <v>734</v>
      </c>
      <c r="B736" s="8" t="s">
        <v>648</v>
      </c>
      <c r="C736" s="8" t="str">
        <f>"陈言妙"</f>
        <v>陈言妙</v>
      </c>
      <c r="D736" s="9" t="s">
        <v>672</v>
      </c>
    </row>
    <row r="737" customHeight="1" spans="1:4">
      <c r="A737" s="7">
        <v>735</v>
      </c>
      <c r="B737" s="8" t="s">
        <v>648</v>
      </c>
      <c r="C737" s="8" t="str">
        <f>"蒙绪娜"</f>
        <v>蒙绪娜</v>
      </c>
      <c r="D737" s="9" t="s">
        <v>673</v>
      </c>
    </row>
    <row r="738" customHeight="1" spans="1:4">
      <c r="A738" s="7">
        <v>736</v>
      </c>
      <c r="B738" s="8" t="s">
        <v>648</v>
      </c>
      <c r="C738" s="8" t="str">
        <f>"张聪"</f>
        <v>张聪</v>
      </c>
      <c r="D738" s="9" t="s">
        <v>674</v>
      </c>
    </row>
    <row r="739" customHeight="1" spans="1:4">
      <c r="A739" s="7">
        <v>737</v>
      </c>
      <c r="B739" s="8" t="s">
        <v>648</v>
      </c>
      <c r="C739" s="8" t="str">
        <f>"何炎"</f>
        <v>何炎</v>
      </c>
      <c r="D739" s="9" t="s">
        <v>675</v>
      </c>
    </row>
    <row r="740" customHeight="1" spans="1:4">
      <c r="A740" s="7">
        <v>738</v>
      </c>
      <c r="B740" s="8" t="s">
        <v>648</v>
      </c>
      <c r="C740" s="8" t="str">
        <f>"黎新钰"</f>
        <v>黎新钰</v>
      </c>
      <c r="D740" s="9" t="s">
        <v>74</v>
      </c>
    </row>
    <row r="741" customHeight="1" spans="1:4">
      <c r="A741" s="7">
        <v>739</v>
      </c>
      <c r="B741" s="8" t="s">
        <v>648</v>
      </c>
      <c r="C741" s="8" t="str">
        <f>"王丽秧"</f>
        <v>王丽秧</v>
      </c>
      <c r="D741" s="9" t="s">
        <v>676</v>
      </c>
    </row>
    <row r="742" customHeight="1" spans="1:4">
      <c r="A742" s="7">
        <v>740</v>
      </c>
      <c r="B742" s="8" t="s">
        <v>648</v>
      </c>
      <c r="C742" s="8" t="str">
        <f>"陈积专"</f>
        <v>陈积专</v>
      </c>
      <c r="D742" s="9" t="s">
        <v>677</v>
      </c>
    </row>
    <row r="743" customHeight="1" spans="1:4">
      <c r="A743" s="7">
        <v>741</v>
      </c>
      <c r="B743" s="8" t="s">
        <v>648</v>
      </c>
      <c r="C743" s="8" t="str">
        <f>"苏德娇"</f>
        <v>苏德娇</v>
      </c>
      <c r="D743" s="9" t="s">
        <v>678</v>
      </c>
    </row>
    <row r="744" customHeight="1" spans="1:4">
      <c r="A744" s="7">
        <v>742</v>
      </c>
      <c r="B744" s="8" t="s">
        <v>648</v>
      </c>
      <c r="C744" s="8" t="str">
        <f>"翟博思"</f>
        <v>翟博思</v>
      </c>
      <c r="D744" s="9" t="s">
        <v>679</v>
      </c>
    </row>
    <row r="745" customHeight="1" spans="1:4">
      <c r="A745" s="7">
        <v>743</v>
      </c>
      <c r="B745" s="8" t="s">
        <v>648</v>
      </c>
      <c r="C745" s="8" t="str">
        <f>"王爱敬"</f>
        <v>王爱敬</v>
      </c>
      <c r="D745" s="9" t="s">
        <v>680</v>
      </c>
    </row>
    <row r="746" customHeight="1" spans="1:4">
      <c r="A746" s="7">
        <v>744</v>
      </c>
      <c r="B746" s="8" t="s">
        <v>648</v>
      </c>
      <c r="C746" s="8" t="str">
        <f>"梁建军"</f>
        <v>梁建军</v>
      </c>
      <c r="D746" s="9" t="s">
        <v>681</v>
      </c>
    </row>
    <row r="747" customHeight="1" spans="1:4">
      <c r="A747" s="7">
        <v>745</v>
      </c>
      <c r="B747" s="8" t="s">
        <v>648</v>
      </c>
      <c r="C747" s="8" t="str">
        <f>"和文地"</f>
        <v>和文地</v>
      </c>
      <c r="D747" s="9" t="s">
        <v>682</v>
      </c>
    </row>
    <row r="748" customHeight="1" spans="1:4">
      <c r="A748" s="7">
        <v>746</v>
      </c>
      <c r="B748" s="8" t="s">
        <v>648</v>
      </c>
      <c r="C748" s="8" t="str">
        <f>"李静文"</f>
        <v>李静文</v>
      </c>
      <c r="D748" s="9" t="s">
        <v>683</v>
      </c>
    </row>
    <row r="749" customHeight="1" spans="1:4">
      <c r="A749" s="7">
        <v>747</v>
      </c>
      <c r="B749" s="8" t="s">
        <v>648</v>
      </c>
      <c r="C749" s="8" t="str">
        <f>"谢武宏"</f>
        <v>谢武宏</v>
      </c>
      <c r="D749" s="9" t="s">
        <v>684</v>
      </c>
    </row>
    <row r="750" customHeight="1" spans="1:4">
      <c r="A750" s="7">
        <v>748</v>
      </c>
      <c r="B750" s="8" t="s">
        <v>648</v>
      </c>
      <c r="C750" s="8" t="str">
        <f>"符大书"</f>
        <v>符大书</v>
      </c>
      <c r="D750" s="9" t="s">
        <v>685</v>
      </c>
    </row>
    <row r="751" customHeight="1" spans="1:4">
      <c r="A751" s="7">
        <v>749</v>
      </c>
      <c r="B751" s="8" t="s">
        <v>648</v>
      </c>
      <c r="C751" s="8" t="str">
        <f>"林作韵"</f>
        <v>林作韵</v>
      </c>
      <c r="D751" s="9" t="s">
        <v>686</v>
      </c>
    </row>
    <row r="752" customHeight="1" spans="1:4">
      <c r="A752" s="7">
        <v>750</v>
      </c>
      <c r="B752" s="8" t="s">
        <v>648</v>
      </c>
      <c r="C752" s="8" t="str">
        <f>"张雯"</f>
        <v>张雯</v>
      </c>
      <c r="D752" s="9" t="s">
        <v>687</v>
      </c>
    </row>
    <row r="753" customHeight="1" spans="1:4">
      <c r="A753" s="7">
        <v>751</v>
      </c>
      <c r="B753" s="8" t="s">
        <v>648</v>
      </c>
      <c r="C753" s="8" t="str">
        <f>"朱万琼"</f>
        <v>朱万琼</v>
      </c>
      <c r="D753" s="9" t="s">
        <v>688</v>
      </c>
    </row>
    <row r="754" customHeight="1" spans="1:4">
      <c r="A754" s="7">
        <v>752</v>
      </c>
      <c r="B754" s="8" t="s">
        <v>648</v>
      </c>
      <c r="C754" s="8" t="str">
        <f>"陈晓婷"</f>
        <v>陈晓婷</v>
      </c>
      <c r="D754" s="9" t="s">
        <v>689</v>
      </c>
    </row>
    <row r="755" customHeight="1" spans="1:4">
      <c r="A755" s="7">
        <v>753</v>
      </c>
      <c r="B755" s="8" t="s">
        <v>648</v>
      </c>
      <c r="C755" s="8" t="str">
        <f>"荆晨钰"</f>
        <v>荆晨钰</v>
      </c>
      <c r="D755" s="9" t="s">
        <v>690</v>
      </c>
    </row>
    <row r="756" customHeight="1" spans="1:4">
      <c r="A756" s="7">
        <v>754</v>
      </c>
      <c r="B756" s="8" t="s">
        <v>648</v>
      </c>
      <c r="C756" s="8" t="str">
        <f>"符苗苗"</f>
        <v>符苗苗</v>
      </c>
      <c r="D756" s="9" t="s">
        <v>691</v>
      </c>
    </row>
    <row r="757" customHeight="1" spans="1:4">
      <c r="A757" s="7">
        <v>755</v>
      </c>
      <c r="B757" s="8" t="s">
        <v>648</v>
      </c>
      <c r="C757" s="8" t="str">
        <f>"王俊闲"</f>
        <v>王俊闲</v>
      </c>
      <c r="D757" s="9" t="s">
        <v>692</v>
      </c>
    </row>
    <row r="758" customHeight="1" spans="1:4">
      <c r="A758" s="7">
        <v>756</v>
      </c>
      <c r="B758" s="8" t="s">
        <v>648</v>
      </c>
      <c r="C758" s="8" t="str">
        <f>"张秋生"</f>
        <v>张秋生</v>
      </c>
      <c r="D758" s="9" t="s">
        <v>693</v>
      </c>
    </row>
    <row r="759" customHeight="1" spans="1:4">
      <c r="A759" s="7">
        <v>757</v>
      </c>
      <c r="B759" s="8" t="s">
        <v>648</v>
      </c>
      <c r="C759" s="8" t="str">
        <f>"王会影"</f>
        <v>王会影</v>
      </c>
      <c r="D759" s="9" t="s">
        <v>694</v>
      </c>
    </row>
    <row r="760" customHeight="1" spans="1:4">
      <c r="A760" s="7">
        <v>758</v>
      </c>
      <c r="B760" s="8" t="s">
        <v>648</v>
      </c>
      <c r="C760" s="8" t="str">
        <f>"吴海曼"</f>
        <v>吴海曼</v>
      </c>
      <c r="D760" s="9" t="s">
        <v>695</v>
      </c>
    </row>
    <row r="761" customHeight="1" spans="1:4">
      <c r="A761" s="7">
        <v>759</v>
      </c>
      <c r="B761" s="8" t="s">
        <v>648</v>
      </c>
      <c r="C761" s="8" t="str">
        <f>"卓桂庄"</f>
        <v>卓桂庄</v>
      </c>
      <c r="D761" s="9" t="s">
        <v>118</v>
      </c>
    </row>
    <row r="762" customHeight="1" spans="1:4">
      <c r="A762" s="7">
        <v>760</v>
      </c>
      <c r="B762" s="8" t="s">
        <v>648</v>
      </c>
      <c r="C762" s="8" t="str">
        <f>"黄秋梅"</f>
        <v>黄秋梅</v>
      </c>
      <c r="D762" s="9" t="s">
        <v>696</v>
      </c>
    </row>
    <row r="763" customHeight="1" spans="1:4">
      <c r="A763" s="7">
        <v>761</v>
      </c>
      <c r="B763" s="8" t="s">
        <v>648</v>
      </c>
      <c r="C763" s="8" t="str">
        <f>"李卫"</f>
        <v>李卫</v>
      </c>
      <c r="D763" s="9" t="s">
        <v>697</v>
      </c>
    </row>
    <row r="764" customHeight="1" spans="1:4">
      <c r="A764" s="7">
        <v>762</v>
      </c>
      <c r="B764" s="8" t="s">
        <v>648</v>
      </c>
      <c r="C764" s="8" t="str">
        <f>"杨晓敏"</f>
        <v>杨晓敏</v>
      </c>
      <c r="D764" s="9" t="s">
        <v>698</v>
      </c>
    </row>
    <row r="765" customHeight="1" spans="1:4">
      <c r="A765" s="7">
        <v>763</v>
      </c>
      <c r="B765" s="8" t="s">
        <v>648</v>
      </c>
      <c r="C765" s="8" t="str">
        <f>"陈荣善"</f>
        <v>陈荣善</v>
      </c>
      <c r="D765" s="9" t="s">
        <v>699</v>
      </c>
    </row>
    <row r="766" customHeight="1" spans="1:4">
      <c r="A766" s="7">
        <v>764</v>
      </c>
      <c r="B766" s="8" t="s">
        <v>648</v>
      </c>
      <c r="C766" s="8" t="str">
        <f>"傅人团"</f>
        <v>傅人团</v>
      </c>
      <c r="D766" s="9" t="s">
        <v>700</v>
      </c>
    </row>
    <row r="767" customHeight="1" spans="1:4">
      <c r="A767" s="7">
        <v>765</v>
      </c>
      <c r="B767" s="8" t="s">
        <v>648</v>
      </c>
      <c r="C767" s="8" t="str">
        <f>"符思琳"</f>
        <v>符思琳</v>
      </c>
      <c r="D767" s="9" t="s">
        <v>635</v>
      </c>
    </row>
    <row r="768" customHeight="1" spans="1:4">
      <c r="A768" s="7">
        <v>766</v>
      </c>
      <c r="B768" s="8" t="s">
        <v>648</v>
      </c>
      <c r="C768" s="8" t="str">
        <f>"李运鹏"</f>
        <v>李运鹏</v>
      </c>
      <c r="D768" s="9" t="s">
        <v>701</v>
      </c>
    </row>
    <row r="769" customHeight="1" spans="1:4">
      <c r="A769" s="7">
        <v>767</v>
      </c>
      <c r="B769" s="8" t="s">
        <v>648</v>
      </c>
      <c r="C769" s="8" t="str">
        <f>"黄栋"</f>
        <v>黄栋</v>
      </c>
      <c r="D769" s="9" t="s">
        <v>702</v>
      </c>
    </row>
    <row r="770" customHeight="1" spans="1:4">
      <c r="A770" s="7">
        <v>768</v>
      </c>
      <c r="B770" s="8" t="s">
        <v>648</v>
      </c>
      <c r="C770" s="8" t="str">
        <f>"黄林欢"</f>
        <v>黄林欢</v>
      </c>
      <c r="D770" s="9" t="s">
        <v>703</v>
      </c>
    </row>
    <row r="771" customHeight="1" spans="1:4">
      <c r="A771" s="7">
        <v>769</v>
      </c>
      <c r="B771" s="8" t="s">
        <v>648</v>
      </c>
      <c r="C771" s="8" t="str">
        <f>"潘莉婷"</f>
        <v>潘莉婷</v>
      </c>
      <c r="D771" s="9" t="s">
        <v>704</v>
      </c>
    </row>
    <row r="772" customHeight="1" spans="1:4">
      <c r="A772" s="7">
        <v>770</v>
      </c>
      <c r="B772" s="8" t="s">
        <v>648</v>
      </c>
      <c r="C772" s="8" t="str">
        <f>"吕姗"</f>
        <v>吕姗</v>
      </c>
      <c r="D772" s="9" t="s">
        <v>705</v>
      </c>
    </row>
    <row r="773" customHeight="1" spans="1:4">
      <c r="A773" s="7">
        <v>771</v>
      </c>
      <c r="B773" s="8" t="s">
        <v>648</v>
      </c>
      <c r="C773" s="8" t="str">
        <f>"刘宁燕"</f>
        <v>刘宁燕</v>
      </c>
      <c r="D773" s="9" t="s">
        <v>706</v>
      </c>
    </row>
    <row r="774" customHeight="1" spans="1:4">
      <c r="A774" s="7">
        <v>772</v>
      </c>
      <c r="B774" s="8" t="s">
        <v>648</v>
      </c>
      <c r="C774" s="8" t="str">
        <f>"丰晗"</f>
        <v>丰晗</v>
      </c>
      <c r="D774" s="9" t="s">
        <v>707</v>
      </c>
    </row>
    <row r="775" customHeight="1" spans="1:4">
      <c r="A775" s="7">
        <v>773</v>
      </c>
      <c r="B775" s="8" t="s">
        <v>648</v>
      </c>
      <c r="C775" s="8" t="str">
        <f>"黄雨霞"</f>
        <v>黄雨霞</v>
      </c>
      <c r="D775" s="9" t="s">
        <v>708</v>
      </c>
    </row>
    <row r="776" customHeight="1" spans="1:4">
      <c r="A776" s="7">
        <v>774</v>
      </c>
      <c r="B776" s="8" t="s">
        <v>648</v>
      </c>
      <c r="C776" s="8" t="str">
        <f>"刘小婷"</f>
        <v>刘小婷</v>
      </c>
      <c r="D776" s="9" t="s">
        <v>709</v>
      </c>
    </row>
    <row r="777" customHeight="1" spans="1:4">
      <c r="A777" s="7">
        <v>775</v>
      </c>
      <c r="B777" s="8" t="s">
        <v>648</v>
      </c>
      <c r="C777" s="8" t="str">
        <f>"吴桂稚"</f>
        <v>吴桂稚</v>
      </c>
      <c r="D777" s="9" t="s">
        <v>710</v>
      </c>
    </row>
    <row r="778" customHeight="1" spans="1:4">
      <c r="A778" s="7">
        <v>776</v>
      </c>
      <c r="B778" s="8" t="s">
        <v>648</v>
      </c>
      <c r="C778" s="8" t="str">
        <f>"李妃"</f>
        <v>李妃</v>
      </c>
      <c r="D778" s="9" t="s">
        <v>711</v>
      </c>
    </row>
    <row r="779" customHeight="1" spans="1:4">
      <c r="A779" s="7">
        <v>777</v>
      </c>
      <c r="B779" s="8" t="s">
        <v>648</v>
      </c>
      <c r="C779" s="8" t="str">
        <f>"王叶"</f>
        <v>王叶</v>
      </c>
      <c r="D779" s="9" t="s">
        <v>712</v>
      </c>
    </row>
    <row r="780" customHeight="1" spans="1:4">
      <c r="A780" s="7">
        <v>778</v>
      </c>
      <c r="B780" s="8" t="s">
        <v>648</v>
      </c>
      <c r="C780" s="8" t="str">
        <f>"韩妹"</f>
        <v>韩妹</v>
      </c>
      <c r="D780" s="9" t="s">
        <v>713</v>
      </c>
    </row>
    <row r="781" customHeight="1" spans="1:4">
      <c r="A781" s="7">
        <v>779</v>
      </c>
      <c r="B781" s="8" t="s">
        <v>648</v>
      </c>
      <c r="C781" s="8" t="str">
        <f>"李盈虎"</f>
        <v>李盈虎</v>
      </c>
      <c r="D781" s="9" t="s">
        <v>714</v>
      </c>
    </row>
    <row r="782" customHeight="1" spans="1:4">
      <c r="A782" s="7">
        <v>780</v>
      </c>
      <c r="B782" s="8" t="s">
        <v>648</v>
      </c>
      <c r="C782" s="8" t="str">
        <f>"郑彩妹"</f>
        <v>郑彩妹</v>
      </c>
      <c r="D782" s="9" t="s">
        <v>715</v>
      </c>
    </row>
    <row r="783" customHeight="1" spans="1:4">
      <c r="A783" s="7">
        <v>781</v>
      </c>
      <c r="B783" s="8" t="s">
        <v>648</v>
      </c>
      <c r="C783" s="8" t="str">
        <f>"朱木英"</f>
        <v>朱木英</v>
      </c>
      <c r="D783" s="9" t="s">
        <v>716</v>
      </c>
    </row>
    <row r="784" customHeight="1" spans="1:4">
      <c r="A784" s="7">
        <v>782</v>
      </c>
      <c r="B784" s="8" t="s">
        <v>648</v>
      </c>
      <c r="C784" s="8" t="str">
        <f>"符新勋"</f>
        <v>符新勋</v>
      </c>
      <c r="D784" s="9" t="s">
        <v>717</v>
      </c>
    </row>
    <row r="785" customHeight="1" spans="1:4">
      <c r="A785" s="7">
        <v>783</v>
      </c>
      <c r="B785" s="8" t="s">
        <v>648</v>
      </c>
      <c r="C785" s="8" t="str">
        <f>"陈晓莎"</f>
        <v>陈晓莎</v>
      </c>
      <c r="D785" s="9" t="s">
        <v>718</v>
      </c>
    </row>
    <row r="786" customHeight="1" spans="1:4">
      <c r="A786" s="7">
        <v>784</v>
      </c>
      <c r="B786" s="8" t="s">
        <v>648</v>
      </c>
      <c r="C786" s="8" t="str">
        <f>"林小南"</f>
        <v>林小南</v>
      </c>
      <c r="D786" s="9" t="s">
        <v>36</v>
      </c>
    </row>
    <row r="787" customHeight="1" spans="1:4">
      <c r="A787" s="7">
        <v>785</v>
      </c>
      <c r="B787" s="8" t="s">
        <v>648</v>
      </c>
      <c r="C787" s="8" t="str">
        <f>"孙琦媛"</f>
        <v>孙琦媛</v>
      </c>
      <c r="D787" s="9" t="s">
        <v>719</v>
      </c>
    </row>
    <row r="788" customHeight="1" spans="1:4">
      <c r="A788" s="7">
        <v>786</v>
      </c>
      <c r="B788" s="8" t="s">
        <v>648</v>
      </c>
      <c r="C788" s="8" t="str">
        <f>"郭海婷"</f>
        <v>郭海婷</v>
      </c>
      <c r="D788" s="9" t="s">
        <v>720</v>
      </c>
    </row>
    <row r="789" customHeight="1" spans="1:4">
      <c r="A789" s="7">
        <v>787</v>
      </c>
      <c r="B789" s="8" t="s">
        <v>648</v>
      </c>
      <c r="C789" s="8" t="str">
        <f>"孟巧璞"</f>
        <v>孟巧璞</v>
      </c>
      <c r="D789" s="9" t="s">
        <v>63</v>
      </c>
    </row>
    <row r="790" customHeight="1" spans="1:4">
      <c r="A790" s="7">
        <v>788</v>
      </c>
      <c r="B790" s="8" t="s">
        <v>648</v>
      </c>
      <c r="C790" s="8" t="str">
        <f>"李青丽"</f>
        <v>李青丽</v>
      </c>
      <c r="D790" s="9" t="s">
        <v>721</v>
      </c>
    </row>
    <row r="791" customHeight="1" spans="1:4">
      <c r="A791" s="7">
        <v>789</v>
      </c>
      <c r="B791" s="8" t="s">
        <v>648</v>
      </c>
      <c r="C791" s="8" t="str">
        <f>"林志金"</f>
        <v>林志金</v>
      </c>
      <c r="D791" s="9" t="s">
        <v>722</v>
      </c>
    </row>
    <row r="792" customHeight="1" spans="1:4">
      <c r="A792" s="7">
        <v>790</v>
      </c>
      <c r="B792" s="8" t="s">
        <v>648</v>
      </c>
      <c r="C792" s="8" t="str">
        <f>"陈丽倩"</f>
        <v>陈丽倩</v>
      </c>
      <c r="D792" s="9" t="s">
        <v>723</v>
      </c>
    </row>
    <row r="793" customHeight="1" spans="1:4">
      <c r="A793" s="7">
        <v>791</v>
      </c>
      <c r="B793" s="8" t="s">
        <v>648</v>
      </c>
      <c r="C793" s="8" t="str">
        <f>"林云丽"</f>
        <v>林云丽</v>
      </c>
      <c r="D793" s="9" t="s">
        <v>724</v>
      </c>
    </row>
    <row r="794" customHeight="1" spans="1:4">
      <c r="A794" s="7">
        <v>792</v>
      </c>
      <c r="B794" s="8" t="s">
        <v>648</v>
      </c>
      <c r="C794" s="8" t="str">
        <f>"陈雪玲"</f>
        <v>陈雪玲</v>
      </c>
      <c r="D794" s="9" t="s">
        <v>725</v>
      </c>
    </row>
    <row r="795" customHeight="1" spans="1:4">
      <c r="A795" s="7">
        <v>793</v>
      </c>
      <c r="B795" s="8" t="s">
        <v>648</v>
      </c>
      <c r="C795" s="8" t="str">
        <f>"李闯"</f>
        <v>李闯</v>
      </c>
      <c r="D795" s="9" t="s">
        <v>726</v>
      </c>
    </row>
    <row r="796" customHeight="1" spans="1:4">
      <c r="A796" s="7">
        <v>794</v>
      </c>
      <c r="B796" s="8" t="s">
        <v>648</v>
      </c>
      <c r="C796" s="8" t="str">
        <f>"符桂秋"</f>
        <v>符桂秋</v>
      </c>
      <c r="D796" s="9" t="s">
        <v>374</v>
      </c>
    </row>
    <row r="797" customHeight="1" spans="1:4">
      <c r="A797" s="7">
        <v>795</v>
      </c>
      <c r="B797" s="8" t="s">
        <v>648</v>
      </c>
      <c r="C797" s="8" t="str">
        <f>"黎先泽"</f>
        <v>黎先泽</v>
      </c>
      <c r="D797" s="9" t="s">
        <v>727</v>
      </c>
    </row>
    <row r="798" customHeight="1" spans="1:4">
      <c r="A798" s="7">
        <v>796</v>
      </c>
      <c r="B798" s="8" t="s">
        <v>648</v>
      </c>
      <c r="C798" s="8" t="str">
        <f>"黄少燕"</f>
        <v>黄少燕</v>
      </c>
      <c r="D798" s="9" t="s">
        <v>728</v>
      </c>
    </row>
    <row r="799" customHeight="1" spans="1:4">
      <c r="A799" s="7">
        <v>797</v>
      </c>
      <c r="B799" s="8" t="s">
        <v>648</v>
      </c>
      <c r="C799" s="8" t="str">
        <f>"邢洁"</f>
        <v>邢洁</v>
      </c>
      <c r="D799" s="9" t="s">
        <v>729</v>
      </c>
    </row>
    <row r="800" customHeight="1" spans="1:4">
      <c r="A800" s="7">
        <v>798</v>
      </c>
      <c r="B800" s="8" t="s">
        <v>648</v>
      </c>
      <c r="C800" s="8" t="str">
        <f>"叶佩玲"</f>
        <v>叶佩玲</v>
      </c>
      <c r="D800" s="9" t="s">
        <v>730</v>
      </c>
    </row>
    <row r="801" customHeight="1" spans="1:4">
      <c r="A801" s="7">
        <v>799</v>
      </c>
      <c r="B801" s="8" t="s">
        <v>648</v>
      </c>
      <c r="C801" s="8" t="str">
        <f>"王玉兰"</f>
        <v>王玉兰</v>
      </c>
      <c r="D801" s="9" t="s">
        <v>731</v>
      </c>
    </row>
    <row r="802" customHeight="1" spans="1:4">
      <c r="A802" s="7">
        <v>800</v>
      </c>
      <c r="B802" s="8" t="s">
        <v>648</v>
      </c>
      <c r="C802" s="8" t="str">
        <f>"陈益娇"</f>
        <v>陈益娇</v>
      </c>
      <c r="D802" s="9" t="s">
        <v>732</v>
      </c>
    </row>
    <row r="803" customHeight="1" spans="1:4">
      <c r="A803" s="7">
        <v>801</v>
      </c>
      <c r="B803" s="8" t="s">
        <v>648</v>
      </c>
      <c r="C803" s="8" t="str">
        <f>"陈杨涛"</f>
        <v>陈杨涛</v>
      </c>
      <c r="D803" s="9" t="s">
        <v>126</v>
      </c>
    </row>
    <row r="804" customHeight="1" spans="1:4">
      <c r="A804" s="7">
        <v>802</v>
      </c>
      <c r="B804" s="8" t="s">
        <v>648</v>
      </c>
      <c r="C804" s="8" t="str">
        <f>"薛婆育"</f>
        <v>薛婆育</v>
      </c>
      <c r="D804" s="9" t="s">
        <v>733</v>
      </c>
    </row>
    <row r="805" customHeight="1" spans="1:4">
      <c r="A805" s="7">
        <v>803</v>
      </c>
      <c r="B805" s="8" t="s">
        <v>648</v>
      </c>
      <c r="C805" s="8" t="str">
        <f>"吴海啸"</f>
        <v>吴海啸</v>
      </c>
      <c r="D805" s="9" t="s">
        <v>734</v>
      </c>
    </row>
    <row r="806" customHeight="1" spans="1:4">
      <c r="A806" s="7">
        <v>804</v>
      </c>
      <c r="B806" s="8" t="s">
        <v>648</v>
      </c>
      <c r="C806" s="8" t="str">
        <f>"岳伟彤"</f>
        <v>岳伟彤</v>
      </c>
      <c r="D806" s="9" t="s">
        <v>735</v>
      </c>
    </row>
    <row r="807" customHeight="1" spans="1:4">
      <c r="A807" s="7">
        <v>805</v>
      </c>
      <c r="B807" s="8" t="s">
        <v>648</v>
      </c>
      <c r="C807" s="8" t="str">
        <f>"苏永菊"</f>
        <v>苏永菊</v>
      </c>
      <c r="D807" s="9" t="s">
        <v>203</v>
      </c>
    </row>
    <row r="808" customHeight="1" spans="1:4">
      <c r="A808" s="7">
        <v>806</v>
      </c>
      <c r="B808" s="8" t="s">
        <v>736</v>
      </c>
      <c r="C808" s="8" t="str">
        <f>"邓贝贝"</f>
        <v>邓贝贝</v>
      </c>
      <c r="D808" s="9" t="s">
        <v>737</v>
      </c>
    </row>
    <row r="809" customHeight="1" spans="1:4">
      <c r="A809" s="7">
        <v>807</v>
      </c>
      <c r="B809" s="8" t="s">
        <v>736</v>
      </c>
      <c r="C809" s="8" t="str">
        <f>"蔡亲梅"</f>
        <v>蔡亲梅</v>
      </c>
      <c r="D809" s="9" t="s">
        <v>738</v>
      </c>
    </row>
    <row r="810" customHeight="1" spans="1:4">
      <c r="A810" s="7">
        <v>808</v>
      </c>
      <c r="B810" s="8" t="s">
        <v>736</v>
      </c>
      <c r="C810" s="8" t="str">
        <f>"夏雪妍"</f>
        <v>夏雪妍</v>
      </c>
      <c r="D810" s="9" t="s">
        <v>739</v>
      </c>
    </row>
    <row r="811" customHeight="1" spans="1:4">
      <c r="A811" s="7">
        <v>809</v>
      </c>
      <c r="B811" s="8" t="s">
        <v>736</v>
      </c>
      <c r="C811" s="8" t="str">
        <f>"于婷"</f>
        <v>于婷</v>
      </c>
      <c r="D811" s="9" t="s">
        <v>740</v>
      </c>
    </row>
    <row r="812" customHeight="1" spans="1:4">
      <c r="A812" s="7">
        <v>810</v>
      </c>
      <c r="B812" s="8" t="s">
        <v>736</v>
      </c>
      <c r="C812" s="8" t="str">
        <f>"张玉"</f>
        <v>张玉</v>
      </c>
      <c r="D812" s="9" t="s">
        <v>741</v>
      </c>
    </row>
    <row r="813" customHeight="1" spans="1:4">
      <c r="A813" s="7">
        <v>811</v>
      </c>
      <c r="B813" s="8" t="s">
        <v>736</v>
      </c>
      <c r="C813" s="8" t="str">
        <f>"陈东霞"</f>
        <v>陈东霞</v>
      </c>
      <c r="D813" s="9" t="s">
        <v>742</v>
      </c>
    </row>
    <row r="814" customHeight="1" spans="1:4">
      <c r="A814" s="7">
        <v>812</v>
      </c>
      <c r="B814" s="8" t="s">
        <v>736</v>
      </c>
      <c r="C814" s="8" t="str">
        <f>"张义亮"</f>
        <v>张义亮</v>
      </c>
      <c r="D814" s="9" t="s">
        <v>743</v>
      </c>
    </row>
    <row r="815" customHeight="1" spans="1:4">
      <c r="A815" s="7">
        <v>813</v>
      </c>
      <c r="B815" s="8" t="s">
        <v>736</v>
      </c>
      <c r="C815" s="8" t="str">
        <f>"王发真"</f>
        <v>王发真</v>
      </c>
      <c r="D815" s="9" t="s">
        <v>744</v>
      </c>
    </row>
    <row r="816" customHeight="1" spans="1:4">
      <c r="A816" s="7">
        <v>814</v>
      </c>
      <c r="B816" s="8" t="s">
        <v>736</v>
      </c>
      <c r="C816" s="8" t="str">
        <f>"梁小凤"</f>
        <v>梁小凤</v>
      </c>
      <c r="D816" s="9" t="s">
        <v>745</v>
      </c>
    </row>
    <row r="817" customHeight="1" spans="1:4">
      <c r="A817" s="7">
        <v>815</v>
      </c>
      <c r="B817" s="8" t="s">
        <v>736</v>
      </c>
      <c r="C817" s="8" t="str">
        <f>"王晓云"</f>
        <v>王晓云</v>
      </c>
      <c r="D817" s="9" t="s">
        <v>746</v>
      </c>
    </row>
    <row r="818" customHeight="1" spans="1:4">
      <c r="A818" s="7">
        <v>816</v>
      </c>
      <c r="B818" s="8" t="s">
        <v>736</v>
      </c>
      <c r="C818" s="8" t="str">
        <f>"张荣华"</f>
        <v>张荣华</v>
      </c>
      <c r="D818" s="9" t="s">
        <v>747</v>
      </c>
    </row>
    <row r="819" customHeight="1" spans="1:4">
      <c r="A819" s="7">
        <v>817</v>
      </c>
      <c r="B819" s="8" t="s">
        <v>736</v>
      </c>
      <c r="C819" s="8" t="str">
        <f>"吴钟龙"</f>
        <v>吴钟龙</v>
      </c>
      <c r="D819" s="9" t="s">
        <v>748</v>
      </c>
    </row>
    <row r="820" customHeight="1" spans="1:4">
      <c r="A820" s="7">
        <v>818</v>
      </c>
      <c r="B820" s="8" t="s">
        <v>736</v>
      </c>
      <c r="C820" s="8" t="str">
        <f>"柯家妹"</f>
        <v>柯家妹</v>
      </c>
      <c r="D820" s="9" t="s">
        <v>749</v>
      </c>
    </row>
    <row r="821" customHeight="1" spans="1:4">
      <c r="A821" s="7">
        <v>819</v>
      </c>
      <c r="B821" s="8" t="s">
        <v>736</v>
      </c>
      <c r="C821" s="8" t="str">
        <f>"黄丝丽"</f>
        <v>黄丝丽</v>
      </c>
      <c r="D821" s="9" t="s">
        <v>750</v>
      </c>
    </row>
    <row r="822" customHeight="1" spans="1:4">
      <c r="A822" s="7">
        <v>820</v>
      </c>
      <c r="B822" s="8" t="s">
        <v>736</v>
      </c>
      <c r="C822" s="8" t="str">
        <f>"潘国萍"</f>
        <v>潘国萍</v>
      </c>
      <c r="D822" s="9" t="s">
        <v>751</v>
      </c>
    </row>
    <row r="823" customHeight="1" spans="1:4">
      <c r="A823" s="7">
        <v>821</v>
      </c>
      <c r="B823" s="8" t="s">
        <v>736</v>
      </c>
      <c r="C823" s="8" t="str">
        <f>"李德霞"</f>
        <v>李德霞</v>
      </c>
      <c r="D823" s="9" t="s">
        <v>752</v>
      </c>
    </row>
    <row r="824" customHeight="1" spans="1:4">
      <c r="A824" s="7">
        <v>822</v>
      </c>
      <c r="B824" s="8" t="s">
        <v>736</v>
      </c>
      <c r="C824" s="8" t="str">
        <f>"梁志鹏"</f>
        <v>梁志鹏</v>
      </c>
      <c r="D824" s="9" t="s">
        <v>753</v>
      </c>
    </row>
    <row r="825" customHeight="1" spans="1:4">
      <c r="A825" s="7">
        <v>823</v>
      </c>
      <c r="B825" s="8" t="s">
        <v>736</v>
      </c>
      <c r="C825" s="8" t="str">
        <f>"熊海娟"</f>
        <v>熊海娟</v>
      </c>
      <c r="D825" s="9" t="s">
        <v>754</v>
      </c>
    </row>
    <row r="826" customHeight="1" spans="1:4">
      <c r="A826" s="7">
        <v>824</v>
      </c>
      <c r="B826" s="8" t="s">
        <v>736</v>
      </c>
      <c r="C826" s="8" t="str">
        <f>"文美方"</f>
        <v>文美方</v>
      </c>
      <c r="D826" s="9" t="s">
        <v>755</v>
      </c>
    </row>
    <row r="827" customHeight="1" spans="1:4">
      <c r="A827" s="7">
        <v>825</v>
      </c>
      <c r="B827" s="8" t="s">
        <v>736</v>
      </c>
      <c r="C827" s="8" t="str">
        <f>"谢敏"</f>
        <v>谢敏</v>
      </c>
      <c r="D827" s="9" t="s">
        <v>756</v>
      </c>
    </row>
    <row r="828" customHeight="1" spans="1:4">
      <c r="A828" s="7">
        <v>826</v>
      </c>
      <c r="B828" s="8" t="s">
        <v>736</v>
      </c>
      <c r="C828" s="8" t="str">
        <f>"蒙博珍"</f>
        <v>蒙博珍</v>
      </c>
      <c r="D828" s="9" t="s">
        <v>713</v>
      </c>
    </row>
    <row r="829" customHeight="1" spans="1:4">
      <c r="A829" s="7">
        <v>827</v>
      </c>
      <c r="B829" s="8" t="s">
        <v>736</v>
      </c>
      <c r="C829" s="8" t="str">
        <f>"谢芳妍"</f>
        <v>谢芳妍</v>
      </c>
      <c r="D829" s="9" t="s">
        <v>757</v>
      </c>
    </row>
    <row r="830" customHeight="1" spans="1:4">
      <c r="A830" s="7">
        <v>828</v>
      </c>
      <c r="B830" s="8" t="s">
        <v>736</v>
      </c>
      <c r="C830" s="8" t="str">
        <f>"吴凌志"</f>
        <v>吴凌志</v>
      </c>
      <c r="D830" s="9" t="s">
        <v>758</v>
      </c>
    </row>
    <row r="831" customHeight="1" spans="1:4">
      <c r="A831" s="7">
        <v>829</v>
      </c>
      <c r="B831" s="8" t="s">
        <v>736</v>
      </c>
      <c r="C831" s="8" t="str">
        <f>"梁美婷"</f>
        <v>梁美婷</v>
      </c>
      <c r="D831" s="9" t="s">
        <v>725</v>
      </c>
    </row>
    <row r="832" customHeight="1" spans="1:4">
      <c r="A832" s="7">
        <v>830</v>
      </c>
      <c r="B832" s="8" t="s">
        <v>736</v>
      </c>
      <c r="C832" s="8" t="str">
        <f>"任静"</f>
        <v>任静</v>
      </c>
      <c r="D832" s="9" t="s">
        <v>759</v>
      </c>
    </row>
    <row r="833" customHeight="1" spans="1:4">
      <c r="A833" s="7">
        <v>831</v>
      </c>
      <c r="B833" s="8" t="s">
        <v>736</v>
      </c>
      <c r="C833" s="8" t="str">
        <f>"丁在勇"</f>
        <v>丁在勇</v>
      </c>
      <c r="D833" s="9" t="s">
        <v>760</v>
      </c>
    </row>
    <row r="834" customHeight="1" spans="1:4">
      <c r="A834" s="7">
        <v>832</v>
      </c>
      <c r="B834" s="8" t="s">
        <v>736</v>
      </c>
      <c r="C834" s="8" t="str">
        <f>"李朋"</f>
        <v>李朋</v>
      </c>
      <c r="D834" s="9" t="s">
        <v>761</v>
      </c>
    </row>
    <row r="835" customHeight="1" spans="1:4">
      <c r="A835" s="7">
        <v>833</v>
      </c>
      <c r="B835" s="8" t="s">
        <v>736</v>
      </c>
      <c r="C835" s="8" t="str">
        <f>"周德文"</f>
        <v>周德文</v>
      </c>
      <c r="D835" s="9" t="s">
        <v>762</v>
      </c>
    </row>
    <row r="836" customHeight="1" spans="1:4">
      <c r="A836" s="7">
        <v>834</v>
      </c>
      <c r="B836" s="8" t="s">
        <v>736</v>
      </c>
      <c r="C836" s="8" t="str">
        <f>"宋晨"</f>
        <v>宋晨</v>
      </c>
      <c r="D836" s="9" t="s">
        <v>763</v>
      </c>
    </row>
    <row r="837" customHeight="1" spans="1:4">
      <c r="A837" s="7">
        <v>835</v>
      </c>
      <c r="B837" s="8" t="s">
        <v>736</v>
      </c>
      <c r="C837" s="8" t="str">
        <f>"黎帝兰"</f>
        <v>黎帝兰</v>
      </c>
      <c r="D837" s="9" t="s">
        <v>764</v>
      </c>
    </row>
    <row r="838" customHeight="1" spans="1:4">
      <c r="A838" s="7">
        <v>836</v>
      </c>
      <c r="B838" s="8" t="s">
        <v>736</v>
      </c>
      <c r="C838" s="8" t="str">
        <f>"陈琳"</f>
        <v>陈琳</v>
      </c>
      <c r="D838" s="9" t="s">
        <v>765</v>
      </c>
    </row>
    <row r="839" customHeight="1" spans="1:4">
      <c r="A839" s="7">
        <v>837</v>
      </c>
      <c r="B839" s="8" t="s">
        <v>736</v>
      </c>
      <c r="C839" s="8" t="str">
        <f>"朱德誉"</f>
        <v>朱德誉</v>
      </c>
      <c r="D839" s="9" t="s">
        <v>766</v>
      </c>
    </row>
    <row r="840" customHeight="1" spans="1:4">
      <c r="A840" s="7">
        <v>838</v>
      </c>
      <c r="B840" s="8" t="s">
        <v>736</v>
      </c>
      <c r="C840" s="8" t="str">
        <f>"陈慧"</f>
        <v>陈慧</v>
      </c>
      <c r="D840" s="9" t="s">
        <v>767</v>
      </c>
    </row>
    <row r="841" customHeight="1" spans="1:4">
      <c r="A841" s="7">
        <v>839</v>
      </c>
      <c r="B841" s="8" t="s">
        <v>736</v>
      </c>
      <c r="C841" s="8" t="str">
        <f>"陈攀全"</f>
        <v>陈攀全</v>
      </c>
      <c r="D841" s="9" t="s">
        <v>768</v>
      </c>
    </row>
    <row r="842" customHeight="1" spans="1:4">
      <c r="A842" s="7">
        <v>840</v>
      </c>
      <c r="B842" s="8" t="s">
        <v>736</v>
      </c>
      <c r="C842" s="8" t="str">
        <f>"蒋映雪"</f>
        <v>蒋映雪</v>
      </c>
      <c r="D842" s="9" t="s">
        <v>769</v>
      </c>
    </row>
    <row r="843" customHeight="1" spans="1:4">
      <c r="A843" s="7">
        <v>841</v>
      </c>
      <c r="B843" s="8" t="s">
        <v>736</v>
      </c>
      <c r="C843" s="8" t="str">
        <f>"李如桂"</f>
        <v>李如桂</v>
      </c>
      <c r="D843" s="9" t="s">
        <v>770</v>
      </c>
    </row>
    <row r="844" customHeight="1" spans="1:4">
      <c r="A844" s="7">
        <v>842</v>
      </c>
      <c r="B844" s="8" t="s">
        <v>736</v>
      </c>
      <c r="C844" s="8" t="str">
        <f>"李秋月"</f>
        <v>李秋月</v>
      </c>
      <c r="D844" s="9" t="s">
        <v>771</v>
      </c>
    </row>
    <row r="845" customHeight="1" spans="1:4">
      <c r="A845" s="7">
        <v>843</v>
      </c>
      <c r="B845" s="8" t="s">
        <v>736</v>
      </c>
      <c r="C845" s="8" t="str">
        <f>"林雪婷"</f>
        <v>林雪婷</v>
      </c>
      <c r="D845" s="9" t="s">
        <v>772</v>
      </c>
    </row>
    <row r="846" customHeight="1" spans="1:4">
      <c r="A846" s="7">
        <v>844</v>
      </c>
      <c r="B846" s="8" t="s">
        <v>736</v>
      </c>
      <c r="C846" s="8" t="str">
        <f>"符继春"</f>
        <v>符继春</v>
      </c>
      <c r="D846" s="9" t="s">
        <v>82</v>
      </c>
    </row>
    <row r="847" customHeight="1" spans="1:4">
      <c r="A847" s="7">
        <v>845</v>
      </c>
      <c r="B847" s="8" t="s">
        <v>736</v>
      </c>
      <c r="C847" s="8" t="str">
        <f>"董丽涵"</f>
        <v>董丽涵</v>
      </c>
      <c r="D847" s="9" t="s">
        <v>599</v>
      </c>
    </row>
    <row r="848" customHeight="1" spans="1:4">
      <c r="A848" s="7">
        <v>846</v>
      </c>
      <c r="B848" s="8" t="s">
        <v>736</v>
      </c>
      <c r="C848" s="8" t="str">
        <f>"钟小雪"</f>
        <v>钟小雪</v>
      </c>
      <c r="D848" s="9" t="s">
        <v>773</v>
      </c>
    </row>
    <row r="849" customHeight="1" spans="1:4">
      <c r="A849" s="7">
        <v>847</v>
      </c>
      <c r="B849" s="8" t="s">
        <v>736</v>
      </c>
      <c r="C849" s="8" t="str">
        <f>"覃朝菊"</f>
        <v>覃朝菊</v>
      </c>
      <c r="D849" s="9" t="s">
        <v>668</v>
      </c>
    </row>
    <row r="850" customHeight="1" spans="1:4">
      <c r="A850" s="7">
        <v>848</v>
      </c>
      <c r="B850" s="8" t="s">
        <v>736</v>
      </c>
      <c r="C850" s="8" t="str">
        <f>"吴小妹"</f>
        <v>吴小妹</v>
      </c>
      <c r="D850" s="9" t="s">
        <v>577</v>
      </c>
    </row>
    <row r="851" customHeight="1" spans="1:4">
      <c r="A851" s="7">
        <v>849</v>
      </c>
      <c r="B851" s="8" t="s">
        <v>736</v>
      </c>
      <c r="C851" s="8" t="str">
        <f>"杜香娇"</f>
        <v>杜香娇</v>
      </c>
      <c r="D851" s="9" t="s">
        <v>774</v>
      </c>
    </row>
    <row r="852" customHeight="1" spans="1:4">
      <c r="A852" s="7">
        <v>850</v>
      </c>
      <c r="B852" s="8" t="s">
        <v>736</v>
      </c>
      <c r="C852" s="8" t="str">
        <f>"苏雯"</f>
        <v>苏雯</v>
      </c>
      <c r="D852" s="9" t="s">
        <v>775</v>
      </c>
    </row>
    <row r="853" customHeight="1" spans="1:4">
      <c r="A853" s="7">
        <v>851</v>
      </c>
      <c r="B853" s="8" t="s">
        <v>736</v>
      </c>
      <c r="C853" s="8" t="str">
        <f>"邓恒劳"</f>
        <v>邓恒劳</v>
      </c>
      <c r="D853" s="9" t="s">
        <v>461</v>
      </c>
    </row>
    <row r="854" customHeight="1" spans="1:4">
      <c r="A854" s="7">
        <v>852</v>
      </c>
      <c r="B854" s="8" t="s">
        <v>736</v>
      </c>
      <c r="C854" s="8" t="str">
        <f>"杨顺"</f>
        <v>杨顺</v>
      </c>
      <c r="D854" s="9" t="s">
        <v>776</v>
      </c>
    </row>
    <row r="855" customHeight="1" spans="1:4">
      <c r="A855" s="7">
        <v>853</v>
      </c>
      <c r="B855" s="8" t="s">
        <v>736</v>
      </c>
      <c r="C855" s="8" t="str">
        <f>"周静"</f>
        <v>周静</v>
      </c>
      <c r="D855" s="9" t="s">
        <v>777</v>
      </c>
    </row>
    <row r="856" customHeight="1" spans="1:4">
      <c r="A856" s="7">
        <v>854</v>
      </c>
      <c r="B856" s="8" t="s">
        <v>736</v>
      </c>
      <c r="C856" s="8" t="str">
        <f>"符杏燕"</f>
        <v>符杏燕</v>
      </c>
      <c r="D856" s="9" t="s">
        <v>63</v>
      </c>
    </row>
    <row r="857" customHeight="1" spans="1:4">
      <c r="A857" s="7">
        <v>855</v>
      </c>
      <c r="B857" s="8" t="s">
        <v>736</v>
      </c>
      <c r="C857" s="8" t="str">
        <f>"王善妃"</f>
        <v>王善妃</v>
      </c>
      <c r="D857" s="9" t="s">
        <v>778</v>
      </c>
    </row>
    <row r="858" customHeight="1" spans="1:4">
      <c r="A858" s="7">
        <v>856</v>
      </c>
      <c r="B858" s="8" t="s">
        <v>736</v>
      </c>
      <c r="C858" s="8" t="str">
        <f>"陶婷婷"</f>
        <v>陶婷婷</v>
      </c>
      <c r="D858" s="9" t="s">
        <v>779</v>
      </c>
    </row>
    <row r="859" customHeight="1" spans="1:4">
      <c r="A859" s="7">
        <v>857</v>
      </c>
      <c r="B859" s="8" t="s">
        <v>736</v>
      </c>
      <c r="C859" s="8" t="str">
        <f>"郭江霞"</f>
        <v>郭江霞</v>
      </c>
      <c r="D859" s="9" t="s">
        <v>780</v>
      </c>
    </row>
    <row r="860" customHeight="1" spans="1:4">
      <c r="A860" s="7">
        <v>858</v>
      </c>
      <c r="B860" s="8" t="s">
        <v>736</v>
      </c>
      <c r="C860" s="8" t="str">
        <f>"陈承凤"</f>
        <v>陈承凤</v>
      </c>
      <c r="D860" s="9" t="s">
        <v>576</v>
      </c>
    </row>
    <row r="861" customHeight="1" spans="1:4">
      <c r="A861" s="7">
        <v>859</v>
      </c>
      <c r="B861" s="8" t="s">
        <v>736</v>
      </c>
      <c r="C861" s="8" t="str">
        <f>"文吉设"</f>
        <v>文吉设</v>
      </c>
      <c r="D861" s="9" t="s">
        <v>781</v>
      </c>
    </row>
    <row r="862" customHeight="1" spans="1:4">
      <c r="A862" s="7">
        <v>860</v>
      </c>
      <c r="B862" s="8" t="s">
        <v>736</v>
      </c>
      <c r="C862" s="8" t="str">
        <f>"曾妙"</f>
        <v>曾妙</v>
      </c>
      <c r="D862" s="9" t="s">
        <v>782</v>
      </c>
    </row>
    <row r="863" customHeight="1" spans="1:4">
      <c r="A863" s="7">
        <v>861</v>
      </c>
      <c r="B863" s="8" t="s">
        <v>736</v>
      </c>
      <c r="C863" s="8" t="str">
        <f>"夏梦红"</f>
        <v>夏梦红</v>
      </c>
      <c r="D863" s="9" t="s">
        <v>783</v>
      </c>
    </row>
    <row r="864" customHeight="1" spans="1:4">
      <c r="A864" s="7">
        <v>862</v>
      </c>
      <c r="B864" s="8" t="s">
        <v>736</v>
      </c>
      <c r="C864" s="8" t="str">
        <f>"陈玲玲"</f>
        <v>陈玲玲</v>
      </c>
      <c r="D864" s="9" t="s">
        <v>506</v>
      </c>
    </row>
    <row r="865" customHeight="1" spans="1:4">
      <c r="A865" s="7">
        <v>863</v>
      </c>
      <c r="B865" s="8" t="s">
        <v>736</v>
      </c>
      <c r="C865" s="8" t="str">
        <f>"王雅游"</f>
        <v>王雅游</v>
      </c>
      <c r="D865" s="9" t="s">
        <v>784</v>
      </c>
    </row>
    <row r="866" customHeight="1" spans="1:4">
      <c r="A866" s="7">
        <v>864</v>
      </c>
      <c r="B866" s="8" t="s">
        <v>736</v>
      </c>
      <c r="C866" s="8" t="str">
        <f>"蔡兴静"</f>
        <v>蔡兴静</v>
      </c>
      <c r="D866" s="9" t="s">
        <v>785</v>
      </c>
    </row>
    <row r="867" customHeight="1" spans="1:4">
      <c r="A867" s="7">
        <v>865</v>
      </c>
      <c r="B867" s="8" t="s">
        <v>736</v>
      </c>
      <c r="C867" s="8" t="str">
        <f>"蔡金芝"</f>
        <v>蔡金芝</v>
      </c>
      <c r="D867" s="9" t="s">
        <v>786</v>
      </c>
    </row>
    <row r="868" customHeight="1" spans="1:4">
      <c r="A868" s="7">
        <v>866</v>
      </c>
      <c r="B868" s="8" t="s">
        <v>736</v>
      </c>
      <c r="C868" s="8" t="str">
        <f>"冯雪"</f>
        <v>冯雪</v>
      </c>
      <c r="D868" s="9" t="s">
        <v>787</v>
      </c>
    </row>
    <row r="869" customHeight="1" spans="1:4">
      <c r="A869" s="7">
        <v>867</v>
      </c>
      <c r="B869" s="8" t="s">
        <v>736</v>
      </c>
      <c r="C869" s="8" t="str">
        <f>"陈珠"</f>
        <v>陈珠</v>
      </c>
      <c r="D869" s="9" t="s">
        <v>788</v>
      </c>
    </row>
    <row r="870" customHeight="1" spans="1:4">
      <c r="A870" s="7">
        <v>868</v>
      </c>
      <c r="B870" s="8" t="s">
        <v>736</v>
      </c>
      <c r="C870" s="8" t="str">
        <f>"崔庭兰"</f>
        <v>崔庭兰</v>
      </c>
      <c r="D870" s="9" t="s">
        <v>789</v>
      </c>
    </row>
    <row r="871" customHeight="1" spans="1:4">
      <c r="A871" s="7">
        <v>869</v>
      </c>
      <c r="B871" s="8" t="s">
        <v>736</v>
      </c>
      <c r="C871" s="8" t="str">
        <f>"蔡盈盈"</f>
        <v>蔡盈盈</v>
      </c>
      <c r="D871" s="9" t="s">
        <v>75</v>
      </c>
    </row>
    <row r="872" customHeight="1" spans="1:4">
      <c r="A872" s="7">
        <v>870</v>
      </c>
      <c r="B872" s="8" t="s">
        <v>736</v>
      </c>
      <c r="C872" s="8" t="str">
        <f>"郭枝茂"</f>
        <v>郭枝茂</v>
      </c>
      <c r="D872" s="9" t="s">
        <v>790</v>
      </c>
    </row>
    <row r="873" customHeight="1" spans="1:4">
      <c r="A873" s="7">
        <v>871</v>
      </c>
      <c r="B873" s="8" t="s">
        <v>736</v>
      </c>
      <c r="C873" s="8" t="str">
        <f>"陈彬彬"</f>
        <v>陈彬彬</v>
      </c>
      <c r="D873" s="9" t="s">
        <v>791</v>
      </c>
    </row>
    <row r="874" customHeight="1" spans="1:4">
      <c r="A874" s="7">
        <v>872</v>
      </c>
      <c r="B874" s="8" t="s">
        <v>736</v>
      </c>
      <c r="C874" s="8" t="str">
        <f>"许世桃"</f>
        <v>许世桃</v>
      </c>
      <c r="D874" s="9" t="s">
        <v>792</v>
      </c>
    </row>
    <row r="875" customHeight="1" spans="1:4">
      <c r="A875" s="7">
        <v>873</v>
      </c>
      <c r="B875" s="8" t="s">
        <v>736</v>
      </c>
      <c r="C875" s="8" t="str">
        <f>"何友桃"</f>
        <v>何友桃</v>
      </c>
      <c r="D875" s="9" t="s">
        <v>793</v>
      </c>
    </row>
    <row r="876" customHeight="1" spans="1:4">
      <c r="A876" s="7">
        <v>874</v>
      </c>
      <c r="B876" s="8" t="s">
        <v>736</v>
      </c>
      <c r="C876" s="8" t="str">
        <f>"黄莹"</f>
        <v>黄莹</v>
      </c>
      <c r="D876" s="9" t="s">
        <v>155</v>
      </c>
    </row>
    <row r="877" customHeight="1" spans="1:4">
      <c r="A877" s="7">
        <v>875</v>
      </c>
      <c r="B877" s="8" t="s">
        <v>736</v>
      </c>
      <c r="C877" s="8" t="str">
        <f>"林道繁"</f>
        <v>林道繁</v>
      </c>
      <c r="D877" s="9" t="s">
        <v>309</v>
      </c>
    </row>
    <row r="878" customHeight="1" spans="1:4">
      <c r="A878" s="7">
        <v>876</v>
      </c>
      <c r="B878" s="8" t="s">
        <v>736</v>
      </c>
      <c r="C878" s="8" t="str">
        <f>"周炳丹"</f>
        <v>周炳丹</v>
      </c>
      <c r="D878" s="9" t="s">
        <v>794</v>
      </c>
    </row>
    <row r="879" customHeight="1" spans="1:4">
      <c r="A879" s="7">
        <v>877</v>
      </c>
      <c r="B879" s="8" t="s">
        <v>736</v>
      </c>
      <c r="C879" s="8" t="str">
        <f>"陈小曼"</f>
        <v>陈小曼</v>
      </c>
      <c r="D879" s="9" t="s">
        <v>795</v>
      </c>
    </row>
    <row r="880" customHeight="1" spans="1:4">
      <c r="A880" s="7">
        <v>878</v>
      </c>
      <c r="B880" s="8" t="s">
        <v>736</v>
      </c>
      <c r="C880" s="8" t="str">
        <f>"蔡汝政"</f>
        <v>蔡汝政</v>
      </c>
      <c r="D880" s="9" t="s">
        <v>796</v>
      </c>
    </row>
    <row r="881" customHeight="1" spans="1:4">
      <c r="A881" s="7">
        <v>879</v>
      </c>
      <c r="B881" s="8" t="s">
        <v>736</v>
      </c>
      <c r="C881" s="8" t="str">
        <f>"罗少婷"</f>
        <v>罗少婷</v>
      </c>
      <c r="D881" s="9" t="s">
        <v>797</v>
      </c>
    </row>
    <row r="882" customHeight="1" spans="1:4">
      <c r="A882" s="7">
        <v>880</v>
      </c>
      <c r="B882" s="8" t="s">
        <v>736</v>
      </c>
      <c r="C882" s="8" t="str">
        <f>"刘雅然"</f>
        <v>刘雅然</v>
      </c>
      <c r="D882" s="9" t="s">
        <v>798</v>
      </c>
    </row>
    <row r="883" customHeight="1" spans="1:4">
      <c r="A883" s="7">
        <v>881</v>
      </c>
      <c r="B883" s="8" t="s">
        <v>736</v>
      </c>
      <c r="C883" s="8" t="str">
        <f>"张子燕"</f>
        <v>张子燕</v>
      </c>
      <c r="D883" s="9" t="s">
        <v>421</v>
      </c>
    </row>
    <row r="884" customHeight="1" spans="1:4">
      <c r="A884" s="7">
        <v>882</v>
      </c>
      <c r="B884" s="8" t="s">
        <v>736</v>
      </c>
      <c r="C884" s="8" t="str">
        <f>"陆凌英"</f>
        <v>陆凌英</v>
      </c>
      <c r="D884" s="9" t="s">
        <v>799</v>
      </c>
    </row>
    <row r="885" customHeight="1" spans="1:4">
      <c r="A885" s="7">
        <v>883</v>
      </c>
      <c r="B885" s="8" t="s">
        <v>736</v>
      </c>
      <c r="C885" s="8" t="str">
        <f>"郑远霞"</f>
        <v>郑远霞</v>
      </c>
      <c r="D885" s="9" t="s">
        <v>800</v>
      </c>
    </row>
    <row r="886" customHeight="1" spans="1:4">
      <c r="A886" s="7">
        <v>884</v>
      </c>
      <c r="B886" s="8" t="s">
        <v>736</v>
      </c>
      <c r="C886" s="8" t="str">
        <f>"林礼妙"</f>
        <v>林礼妙</v>
      </c>
      <c r="D886" s="9" t="s">
        <v>309</v>
      </c>
    </row>
    <row r="887" customHeight="1" spans="1:4">
      <c r="A887" s="7">
        <v>885</v>
      </c>
      <c r="B887" s="8" t="s">
        <v>736</v>
      </c>
      <c r="C887" s="8" t="str">
        <f>"黄少梅"</f>
        <v>黄少梅</v>
      </c>
      <c r="D887" s="9" t="s">
        <v>801</v>
      </c>
    </row>
    <row r="888" customHeight="1" spans="1:4">
      <c r="A888" s="7">
        <v>886</v>
      </c>
      <c r="B888" s="8" t="s">
        <v>736</v>
      </c>
      <c r="C888" s="8" t="str">
        <f>"王寸升"</f>
        <v>王寸升</v>
      </c>
      <c r="D888" s="9" t="s">
        <v>802</v>
      </c>
    </row>
    <row r="889" customHeight="1" spans="1:4">
      <c r="A889" s="7">
        <v>887</v>
      </c>
      <c r="B889" s="8" t="s">
        <v>736</v>
      </c>
      <c r="C889" s="8" t="str">
        <f>"林道巧"</f>
        <v>林道巧</v>
      </c>
      <c r="D889" s="9" t="s">
        <v>803</v>
      </c>
    </row>
    <row r="890" customHeight="1" spans="1:4">
      <c r="A890" s="7">
        <v>888</v>
      </c>
      <c r="B890" s="8" t="s">
        <v>736</v>
      </c>
      <c r="C890" s="8" t="str">
        <f>"黄梦婷"</f>
        <v>黄梦婷</v>
      </c>
      <c r="D890" s="9" t="s">
        <v>804</v>
      </c>
    </row>
    <row r="891" customHeight="1" spans="1:4">
      <c r="A891" s="7">
        <v>889</v>
      </c>
      <c r="B891" s="8" t="s">
        <v>736</v>
      </c>
      <c r="C891" s="8" t="str">
        <f>"张生丽"</f>
        <v>张生丽</v>
      </c>
      <c r="D891" s="9" t="s">
        <v>82</v>
      </c>
    </row>
    <row r="892" customHeight="1" spans="1:4">
      <c r="A892" s="7">
        <v>890</v>
      </c>
      <c r="B892" s="8" t="s">
        <v>736</v>
      </c>
      <c r="C892" s="8" t="str">
        <f>"王雪微"</f>
        <v>王雪微</v>
      </c>
      <c r="D892" s="9" t="s">
        <v>805</v>
      </c>
    </row>
    <row r="893" customHeight="1" spans="1:4">
      <c r="A893" s="7">
        <v>891</v>
      </c>
      <c r="B893" s="8" t="s">
        <v>736</v>
      </c>
      <c r="C893" s="8" t="str">
        <f>"王丽梨"</f>
        <v>王丽梨</v>
      </c>
      <c r="D893" s="9" t="s">
        <v>806</v>
      </c>
    </row>
    <row r="894" customHeight="1" spans="1:4">
      <c r="A894" s="7">
        <v>892</v>
      </c>
      <c r="B894" s="8" t="s">
        <v>736</v>
      </c>
      <c r="C894" s="8" t="str">
        <f>"郑林林"</f>
        <v>郑林林</v>
      </c>
      <c r="D894" s="9" t="s">
        <v>807</v>
      </c>
    </row>
    <row r="895" customHeight="1" spans="1:4">
      <c r="A895" s="7">
        <v>893</v>
      </c>
      <c r="B895" s="8" t="s">
        <v>736</v>
      </c>
      <c r="C895" s="8" t="str">
        <f>"符史芳"</f>
        <v>符史芳</v>
      </c>
      <c r="D895" s="9" t="s">
        <v>808</v>
      </c>
    </row>
    <row r="896" customHeight="1" spans="1:4">
      <c r="A896" s="7">
        <v>894</v>
      </c>
      <c r="B896" s="8" t="s">
        <v>736</v>
      </c>
      <c r="C896" s="8" t="str">
        <f>"李沙沙"</f>
        <v>李沙沙</v>
      </c>
      <c r="D896" s="9" t="s">
        <v>809</v>
      </c>
    </row>
    <row r="897" customHeight="1" spans="1:4">
      <c r="A897" s="7">
        <v>895</v>
      </c>
      <c r="B897" s="8" t="s">
        <v>736</v>
      </c>
      <c r="C897" s="8" t="str">
        <f>"陈歆馨"</f>
        <v>陈歆馨</v>
      </c>
      <c r="D897" s="9" t="s">
        <v>810</v>
      </c>
    </row>
    <row r="898" customHeight="1" spans="1:4">
      <c r="A898" s="7">
        <v>896</v>
      </c>
      <c r="B898" s="8" t="s">
        <v>736</v>
      </c>
      <c r="C898" s="8" t="str">
        <f>"刘欢"</f>
        <v>刘欢</v>
      </c>
      <c r="D898" s="9" t="s">
        <v>811</v>
      </c>
    </row>
    <row r="899" customHeight="1" spans="1:4">
      <c r="A899" s="7">
        <v>897</v>
      </c>
      <c r="B899" s="8" t="s">
        <v>736</v>
      </c>
      <c r="C899" s="8" t="str">
        <f>"吴海娜"</f>
        <v>吴海娜</v>
      </c>
      <c r="D899" s="9" t="s">
        <v>332</v>
      </c>
    </row>
    <row r="900" customHeight="1" spans="1:4">
      <c r="A900" s="7">
        <v>898</v>
      </c>
      <c r="B900" s="8" t="s">
        <v>736</v>
      </c>
      <c r="C900" s="8" t="str">
        <f>"陈晓虹"</f>
        <v>陈晓虹</v>
      </c>
      <c r="D900" s="9" t="s">
        <v>812</v>
      </c>
    </row>
    <row r="901" customHeight="1" spans="1:4">
      <c r="A901" s="7">
        <v>899</v>
      </c>
      <c r="B901" s="8" t="s">
        <v>736</v>
      </c>
      <c r="C901" s="8" t="str">
        <f>"何振柳"</f>
        <v>何振柳</v>
      </c>
      <c r="D901" s="9" t="s">
        <v>813</v>
      </c>
    </row>
    <row r="902" customHeight="1" spans="1:4">
      <c r="A902" s="7">
        <v>900</v>
      </c>
      <c r="B902" s="8" t="s">
        <v>736</v>
      </c>
      <c r="C902" s="8" t="str">
        <f>"黄怡"</f>
        <v>黄怡</v>
      </c>
      <c r="D902" s="9" t="s">
        <v>814</v>
      </c>
    </row>
    <row r="903" customHeight="1" spans="1:4">
      <c r="A903" s="7">
        <v>901</v>
      </c>
      <c r="B903" s="8" t="s">
        <v>736</v>
      </c>
      <c r="C903" s="8" t="str">
        <f>"符磊"</f>
        <v>符磊</v>
      </c>
      <c r="D903" s="9" t="s">
        <v>815</v>
      </c>
    </row>
    <row r="904" customHeight="1" spans="1:4">
      <c r="A904" s="7">
        <v>902</v>
      </c>
      <c r="B904" s="8" t="s">
        <v>736</v>
      </c>
      <c r="C904" s="8" t="str">
        <f>"陈碧娇"</f>
        <v>陈碧娇</v>
      </c>
      <c r="D904" s="9" t="s">
        <v>495</v>
      </c>
    </row>
    <row r="905" customHeight="1" spans="1:4">
      <c r="A905" s="7">
        <v>903</v>
      </c>
      <c r="B905" s="8" t="s">
        <v>736</v>
      </c>
      <c r="C905" s="8" t="str">
        <f>"孙转"</f>
        <v>孙转</v>
      </c>
      <c r="D905" s="9" t="s">
        <v>816</v>
      </c>
    </row>
    <row r="906" customHeight="1" spans="1:4">
      <c r="A906" s="7">
        <v>904</v>
      </c>
      <c r="B906" s="8" t="s">
        <v>736</v>
      </c>
      <c r="C906" s="8" t="str">
        <f>"黄青兰"</f>
        <v>黄青兰</v>
      </c>
      <c r="D906" s="9" t="s">
        <v>817</v>
      </c>
    </row>
    <row r="907" customHeight="1" spans="1:4">
      <c r="A907" s="7">
        <v>905</v>
      </c>
      <c r="B907" s="8" t="s">
        <v>736</v>
      </c>
      <c r="C907" s="8" t="str">
        <f>"符爱孟"</f>
        <v>符爱孟</v>
      </c>
      <c r="D907" s="9" t="s">
        <v>818</v>
      </c>
    </row>
    <row r="908" customHeight="1" spans="1:4">
      <c r="A908" s="7">
        <v>906</v>
      </c>
      <c r="B908" s="8" t="s">
        <v>736</v>
      </c>
      <c r="C908" s="8" t="str">
        <f>"董为丽"</f>
        <v>董为丽</v>
      </c>
      <c r="D908" s="9" t="s">
        <v>819</v>
      </c>
    </row>
    <row r="909" customHeight="1" spans="1:4">
      <c r="A909" s="7">
        <v>907</v>
      </c>
      <c r="B909" s="8" t="s">
        <v>736</v>
      </c>
      <c r="C909" s="8" t="str">
        <f>"陈清勉"</f>
        <v>陈清勉</v>
      </c>
      <c r="D909" s="9" t="s">
        <v>820</v>
      </c>
    </row>
    <row r="910" customHeight="1" spans="1:4">
      <c r="A910" s="7">
        <v>908</v>
      </c>
      <c r="B910" s="8" t="s">
        <v>736</v>
      </c>
      <c r="C910" s="8" t="str">
        <f>"施诗"</f>
        <v>施诗</v>
      </c>
      <c r="D910" s="9" t="s">
        <v>63</v>
      </c>
    </row>
    <row r="911" customHeight="1" spans="1:4">
      <c r="A911" s="7">
        <v>909</v>
      </c>
      <c r="B911" s="8" t="s">
        <v>736</v>
      </c>
      <c r="C911" s="8" t="str">
        <f>"邹辉"</f>
        <v>邹辉</v>
      </c>
      <c r="D911" s="9" t="s">
        <v>821</v>
      </c>
    </row>
    <row r="912" customHeight="1" spans="1:4">
      <c r="A912" s="7">
        <v>910</v>
      </c>
      <c r="B912" s="8" t="s">
        <v>736</v>
      </c>
      <c r="C912" s="8" t="str">
        <f>"姚春妙"</f>
        <v>姚春妙</v>
      </c>
      <c r="D912" s="9" t="s">
        <v>107</v>
      </c>
    </row>
    <row r="913" customHeight="1" spans="1:4">
      <c r="A913" s="7">
        <v>911</v>
      </c>
      <c r="B913" s="8" t="s">
        <v>736</v>
      </c>
      <c r="C913" s="8" t="str">
        <f>"文婷婷"</f>
        <v>文婷婷</v>
      </c>
      <c r="D913" s="9" t="s">
        <v>324</v>
      </c>
    </row>
    <row r="914" customHeight="1" spans="1:4">
      <c r="A914" s="7">
        <v>912</v>
      </c>
      <c r="B914" s="8" t="s">
        <v>736</v>
      </c>
      <c r="C914" s="8" t="str">
        <f>"刘思梦"</f>
        <v>刘思梦</v>
      </c>
      <c r="D914" s="9" t="s">
        <v>822</v>
      </c>
    </row>
    <row r="915" customHeight="1" spans="1:4">
      <c r="A915" s="7">
        <v>913</v>
      </c>
      <c r="B915" s="8" t="s">
        <v>736</v>
      </c>
      <c r="C915" s="8" t="str">
        <f>"陈宝桦"</f>
        <v>陈宝桦</v>
      </c>
      <c r="D915" s="9" t="s">
        <v>823</v>
      </c>
    </row>
    <row r="916" customHeight="1" spans="1:4">
      <c r="A916" s="7">
        <v>914</v>
      </c>
      <c r="B916" s="8" t="s">
        <v>736</v>
      </c>
      <c r="C916" s="8" t="str">
        <f>"陈孟紫"</f>
        <v>陈孟紫</v>
      </c>
      <c r="D916" s="9" t="s">
        <v>824</v>
      </c>
    </row>
    <row r="917" customHeight="1" spans="1:4">
      <c r="A917" s="7">
        <v>915</v>
      </c>
      <c r="B917" s="8" t="s">
        <v>736</v>
      </c>
      <c r="C917" s="8" t="str">
        <f>"王小芳"</f>
        <v>王小芳</v>
      </c>
      <c r="D917" s="9" t="s">
        <v>825</v>
      </c>
    </row>
    <row r="918" customHeight="1" spans="1:4">
      <c r="A918" s="7">
        <v>916</v>
      </c>
      <c r="B918" s="8" t="s">
        <v>736</v>
      </c>
      <c r="C918" s="8" t="str">
        <f>"黄秋义"</f>
        <v>黄秋义</v>
      </c>
      <c r="D918" s="9" t="s">
        <v>826</v>
      </c>
    </row>
    <row r="919" customHeight="1" spans="1:4">
      <c r="A919" s="7">
        <v>917</v>
      </c>
      <c r="B919" s="8" t="s">
        <v>736</v>
      </c>
      <c r="C919" s="8" t="str">
        <f>"吉如科"</f>
        <v>吉如科</v>
      </c>
      <c r="D919" s="9" t="s">
        <v>827</v>
      </c>
    </row>
    <row r="920" customHeight="1" spans="1:4">
      <c r="A920" s="7">
        <v>918</v>
      </c>
      <c r="B920" s="8" t="s">
        <v>736</v>
      </c>
      <c r="C920" s="8" t="str">
        <f>"郝亚姣"</f>
        <v>郝亚姣</v>
      </c>
      <c r="D920" s="9" t="s">
        <v>828</v>
      </c>
    </row>
    <row r="921" customHeight="1" spans="1:4">
      <c r="A921" s="7">
        <v>919</v>
      </c>
      <c r="B921" s="8" t="s">
        <v>736</v>
      </c>
      <c r="C921" s="8" t="str">
        <f>"麦雨婷"</f>
        <v>麦雨婷</v>
      </c>
      <c r="D921" s="9" t="s">
        <v>829</v>
      </c>
    </row>
    <row r="922" customHeight="1" spans="1:4">
      <c r="A922" s="7">
        <v>920</v>
      </c>
      <c r="B922" s="8" t="s">
        <v>736</v>
      </c>
      <c r="C922" s="8" t="str">
        <f>"杨蓝英"</f>
        <v>杨蓝英</v>
      </c>
      <c r="D922" s="9" t="s">
        <v>560</v>
      </c>
    </row>
    <row r="923" customHeight="1" spans="1:4">
      <c r="A923" s="7">
        <v>921</v>
      </c>
      <c r="B923" s="8" t="s">
        <v>736</v>
      </c>
      <c r="C923" s="8" t="str">
        <f>"陈希达"</f>
        <v>陈希达</v>
      </c>
      <c r="D923" s="9" t="s">
        <v>830</v>
      </c>
    </row>
    <row r="924" customHeight="1" spans="1:4">
      <c r="A924" s="7">
        <v>922</v>
      </c>
      <c r="B924" s="8" t="s">
        <v>736</v>
      </c>
      <c r="C924" s="8" t="str">
        <f>"孙小惠"</f>
        <v>孙小惠</v>
      </c>
      <c r="D924" s="9" t="s">
        <v>831</v>
      </c>
    </row>
    <row r="925" customHeight="1" spans="1:4">
      <c r="A925" s="7">
        <v>923</v>
      </c>
      <c r="B925" s="8" t="s">
        <v>736</v>
      </c>
      <c r="C925" s="8" t="str">
        <f>"段琪雯"</f>
        <v>段琪雯</v>
      </c>
      <c r="D925" s="9" t="s">
        <v>832</v>
      </c>
    </row>
    <row r="926" customHeight="1" spans="1:4">
      <c r="A926" s="7">
        <v>924</v>
      </c>
      <c r="B926" s="8" t="s">
        <v>736</v>
      </c>
      <c r="C926" s="8" t="str">
        <f>"陈彩玉"</f>
        <v>陈彩玉</v>
      </c>
      <c r="D926" s="9" t="s">
        <v>833</v>
      </c>
    </row>
    <row r="927" customHeight="1" spans="1:4">
      <c r="A927" s="7">
        <v>925</v>
      </c>
      <c r="B927" s="8" t="s">
        <v>736</v>
      </c>
      <c r="C927" s="8" t="str">
        <f>"林保萍"</f>
        <v>林保萍</v>
      </c>
      <c r="D927" s="9" t="s">
        <v>834</v>
      </c>
    </row>
    <row r="928" customHeight="1" spans="1:4">
      <c r="A928" s="7">
        <v>926</v>
      </c>
      <c r="B928" s="8" t="s">
        <v>736</v>
      </c>
      <c r="C928" s="8" t="str">
        <f>"董若鹏"</f>
        <v>董若鹏</v>
      </c>
      <c r="D928" s="9" t="s">
        <v>835</v>
      </c>
    </row>
    <row r="929" customHeight="1" spans="1:4">
      <c r="A929" s="7">
        <v>927</v>
      </c>
      <c r="B929" s="8" t="s">
        <v>736</v>
      </c>
      <c r="C929" s="8" t="str">
        <f>"杨萍璉"</f>
        <v>杨萍璉</v>
      </c>
      <c r="D929" s="9" t="s">
        <v>836</v>
      </c>
    </row>
    <row r="930" customHeight="1" spans="1:4">
      <c r="A930" s="7">
        <v>928</v>
      </c>
      <c r="B930" s="8" t="s">
        <v>736</v>
      </c>
      <c r="C930" s="8" t="str">
        <f>"杨秀燕"</f>
        <v>杨秀燕</v>
      </c>
      <c r="D930" s="9" t="s">
        <v>837</v>
      </c>
    </row>
    <row r="931" customHeight="1" spans="1:4">
      <c r="A931" s="7">
        <v>929</v>
      </c>
      <c r="B931" s="8" t="s">
        <v>736</v>
      </c>
      <c r="C931" s="8" t="str">
        <f>"林环"</f>
        <v>林环</v>
      </c>
      <c r="D931" s="9" t="s">
        <v>838</v>
      </c>
    </row>
    <row r="932" customHeight="1" spans="1:4">
      <c r="A932" s="7">
        <v>930</v>
      </c>
      <c r="B932" s="8" t="s">
        <v>736</v>
      </c>
      <c r="C932" s="8" t="str">
        <f>"王禄云"</f>
        <v>王禄云</v>
      </c>
      <c r="D932" s="9" t="s">
        <v>839</v>
      </c>
    </row>
    <row r="933" customHeight="1" spans="1:4">
      <c r="A933" s="7">
        <v>931</v>
      </c>
      <c r="B933" s="8" t="s">
        <v>736</v>
      </c>
      <c r="C933" s="8" t="str">
        <f>"赵秀娇"</f>
        <v>赵秀娇</v>
      </c>
      <c r="D933" s="9" t="s">
        <v>840</v>
      </c>
    </row>
    <row r="934" customHeight="1" spans="1:4">
      <c r="A934" s="7">
        <v>932</v>
      </c>
      <c r="B934" s="8" t="s">
        <v>736</v>
      </c>
      <c r="C934" s="8" t="str">
        <f>"王神娟"</f>
        <v>王神娟</v>
      </c>
      <c r="D934" s="9" t="s">
        <v>604</v>
      </c>
    </row>
    <row r="935" customHeight="1" spans="1:4">
      <c r="A935" s="7">
        <v>933</v>
      </c>
      <c r="B935" s="8" t="s">
        <v>736</v>
      </c>
      <c r="C935" s="8" t="str">
        <f>"许梅嫣"</f>
        <v>许梅嫣</v>
      </c>
      <c r="D935" s="9" t="s">
        <v>28</v>
      </c>
    </row>
    <row r="936" customHeight="1" spans="1:4">
      <c r="A936" s="7">
        <v>934</v>
      </c>
      <c r="B936" s="8" t="s">
        <v>736</v>
      </c>
      <c r="C936" s="8" t="str">
        <f>"黎丽娟"</f>
        <v>黎丽娟</v>
      </c>
      <c r="D936" s="9" t="s">
        <v>841</v>
      </c>
    </row>
    <row r="937" customHeight="1" spans="1:4">
      <c r="A937" s="7">
        <v>935</v>
      </c>
      <c r="B937" s="8" t="s">
        <v>736</v>
      </c>
      <c r="C937" s="8" t="str">
        <f>"麦慧霞"</f>
        <v>麦慧霞</v>
      </c>
      <c r="D937" s="9" t="s">
        <v>842</v>
      </c>
    </row>
    <row r="938" customHeight="1" spans="1:4">
      <c r="A938" s="7">
        <v>936</v>
      </c>
      <c r="B938" s="8" t="s">
        <v>736</v>
      </c>
      <c r="C938" s="8" t="str">
        <f>"王丹芳"</f>
        <v>王丹芳</v>
      </c>
      <c r="D938" s="9" t="s">
        <v>306</v>
      </c>
    </row>
    <row r="939" customHeight="1" spans="1:4">
      <c r="A939" s="7">
        <v>937</v>
      </c>
      <c r="B939" s="8" t="s">
        <v>736</v>
      </c>
      <c r="C939" s="8" t="str">
        <f>"曾悦"</f>
        <v>曾悦</v>
      </c>
      <c r="D939" s="9" t="s">
        <v>843</v>
      </c>
    </row>
    <row r="940" customHeight="1" spans="1:4">
      <c r="A940" s="7">
        <v>938</v>
      </c>
      <c r="B940" s="8" t="s">
        <v>736</v>
      </c>
      <c r="C940" s="8" t="str">
        <f>"马瑞"</f>
        <v>马瑞</v>
      </c>
      <c r="D940" s="9" t="s">
        <v>844</v>
      </c>
    </row>
    <row r="941" customHeight="1" spans="1:4">
      <c r="A941" s="7">
        <v>939</v>
      </c>
      <c r="B941" s="8" t="s">
        <v>736</v>
      </c>
      <c r="C941" s="8" t="str">
        <f>"凌玉"</f>
        <v>凌玉</v>
      </c>
      <c r="D941" s="9" t="s">
        <v>167</v>
      </c>
    </row>
    <row r="942" customHeight="1" spans="1:4">
      <c r="A942" s="7">
        <v>940</v>
      </c>
      <c r="B942" s="8" t="s">
        <v>736</v>
      </c>
      <c r="C942" s="8" t="str">
        <f>"薛秋妍"</f>
        <v>薛秋妍</v>
      </c>
      <c r="D942" s="9" t="s">
        <v>377</v>
      </c>
    </row>
    <row r="943" customHeight="1" spans="1:4">
      <c r="A943" s="7">
        <v>941</v>
      </c>
      <c r="B943" s="8" t="s">
        <v>736</v>
      </c>
      <c r="C943" s="8" t="str">
        <f>"翁时畅"</f>
        <v>翁时畅</v>
      </c>
      <c r="D943" s="9" t="s">
        <v>75</v>
      </c>
    </row>
    <row r="944" customHeight="1" spans="1:4">
      <c r="A944" s="7">
        <v>942</v>
      </c>
      <c r="B944" s="8" t="s">
        <v>736</v>
      </c>
      <c r="C944" s="8" t="str">
        <f>"符永倩"</f>
        <v>符永倩</v>
      </c>
      <c r="D944" s="9" t="s">
        <v>579</v>
      </c>
    </row>
    <row r="945" customHeight="1" spans="1:4">
      <c r="A945" s="7">
        <v>943</v>
      </c>
      <c r="B945" s="8" t="s">
        <v>736</v>
      </c>
      <c r="C945" s="8" t="str">
        <f>"王壮"</f>
        <v>王壮</v>
      </c>
      <c r="D945" s="9" t="s">
        <v>845</v>
      </c>
    </row>
    <row r="946" customHeight="1" spans="1:4">
      <c r="A946" s="7">
        <v>944</v>
      </c>
      <c r="B946" s="8" t="s">
        <v>736</v>
      </c>
      <c r="C946" s="8" t="str">
        <f>"莫翠妃"</f>
        <v>莫翠妃</v>
      </c>
      <c r="D946" s="9" t="s">
        <v>846</v>
      </c>
    </row>
    <row r="947" customHeight="1" spans="1:4">
      <c r="A947" s="7">
        <v>945</v>
      </c>
      <c r="B947" s="8" t="s">
        <v>736</v>
      </c>
      <c r="C947" s="8" t="str">
        <f>"刘美辰"</f>
        <v>刘美辰</v>
      </c>
      <c r="D947" s="9" t="s">
        <v>847</v>
      </c>
    </row>
    <row r="948" customHeight="1" spans="1:4">
      <c r="A948" s="7">
        <v>946</v>
      </c>
      <c r="B948" s="8" t="s">
        <v>736</v>
      </c>
      <c r="C948" s="8" t="str">
        <f>"顾红"</f>
        <v>顾红</v>
      </c>
      <c r="D948" s="9" t="s">
        <v>388</v>
      </c>
    </row>
    <row r="949" customHeight="1" spans="1:4">
      <c r="A949" s="7">
        <v>947</v>
      </c>
      <c r="B949" s="8" t="s">
        <v>736</v>
      </c>
      <c r="C949" s="8" t="str">
        <f>"扈雅宁"</f>
        <v>扈雅宁</v>
      </c>
      <c r="D949" s="9" t="s">
        <v>337</v>
      </c>
    </row>
    <row r="950" customHeight="1" spans="1:4">
      <c r="A950" s="7">
        <v>948</v>
      </c>
      <c r="B950" s="8" t="s">
        <v>736</v>
      </c>
      <c r="C950" s="8" t="str">
        <f>"王香梅"</f>
        <v>王香梅</v>
      </c>
      <c r="D950" s="9" t="s">
        <v>696</v>
      </c>
    </row>
    <row r="951" customHeight="1" spans="1:4">
      <c r="A951" s="7">
        <v>949</v>
      </c>
      <c r="B951" s="8" t="s">
        <v>736</v>
      </c>
      <c r="C951" s="8" t="str">
        <f>"陈亚完"</f>
        <v>陈亚完</v>
      </c>
      <c r="D951" s="9" t="s">
        <v>598</v>
      </c>
    </row>
    <row r="952" customHeight="1" spans="1:4">
      <c r="A952" s="7">
        <v>950</v>
      </c>
      <c r="B952" s="8" t="s">
        <v>736</v>
      </c>
      <c r="C952" s="8" t="str">
        <f>"王丽珊"</f>
        <v>王丽珊</v>
      </c>
      <c r="D952" s="9" t="s">
        <v>287</v>
      </c>
    </row>
    <row r="953" customHeight="1" spans="1:4">
      <c r="A953" s="7">
        <v>951</v>
      </c>
      <c r="B953" s="8" t="s">
        <v>848</v>
      </c>
      <c r="C953" s="8" t="str">
        <f>"林巾昭"</f>
        <v>林巾昭</v>
      </c>
      <c r="D953" s="9" t="s">
        <v>849</v>
      </c>
    </row>
    <row r="954" customHeight="1" spans="1:4">
      <c r="A954" s="7">
        <v>952</v>
      </c>
      <c r="B954" s="8" t="s">
        <v>848</v>
      </c>
      <c r="C954" s="8" t="str">
        <f>"王春燕"</f>
        <v>王春燕</v>
      </c>
      <c r="D954" s="9" t="s">
        <v>764</v>
      </c>
    </row>
    <row r="955" customHeight="1" spans="1:4">
      <c r="A955" s="7">
        <v>953</v>
      </c>
      <c r="B955" s="8" t="s">
        <v>848</v>
      </c>
      <c r="C955" s="8" t="str">
        <f>"邢孔珍"</f>
        <v>邢孔珍</v>
      </c>
      <c r="D955" s="9" t="s">
        <v>850</v>
      </c>
    </row>
    <row r="956" customHeight="1" spans="1:4">
      <c r="A956" s="7">
        <v>954</v>
      </c>
      <c r="B956" s="8" t="s">
        <v>848</v>
      </c>
      <c r="C956" s="8" t="str">
        <f>"李平丹"</f>
        <v>李平丹</v>
      </c>
      <c r="D956" s="9" t="s">
        <v>851</v>
      </c>
    </row>
    <row r="957" customHeight="1" spans="1:4">
      <c r="A957" s="7">
        <v>955</v>
      </c>
      <c r="B957" s="8" t="s">
        <v>848</v>
      </c>
      <c r="C957" s="8" t="str">
        <f>"钟丽洁"</f>
        <v>钟丽洁</v>
      </c>
      <c r="D957" s="9" t="s">
        <v>852</v>
      </c>
    </row>
    <row r="958" customHeight="1" spans="1:4">
      <c r="A958" s="7">
        <v>956</v>
      </c>
      <c r="B958" s="8" t="s">
        <v>848</v>
      </c>
      <c r="C958" s="8" t="str">
        <f>"温玉兰"</f>
        <v>温玉兰</v>
      </c>
      <c r="D958" s="9" t="s">
        <v>853</v>
      </c>
    </row>
    <row r="959" customHeight="1" spans="1:4">
      <c r="A959" s="7">
        <v>957</v>
      </c>
      <c r="B959" s="8" t="s">
        <v>848</v>
      </c>
      <c r="C959" s="8" t="str">
        <f>"田冬梅"</f>
        <v>田冬梅</v>
      </c>
      <c r="D959" s="9" t="s">
        <v>854</v>
      </c>
    </row>
    <row r="960" customHeight="1" spans="1:4">
      <c r="A960" s="7">
        <v>958</v>
      </c>
      <c r="B960" s="8" t="s">
        <v>848</v>
      </c>
      <c r="C960" s="8" t="str">
        <f>"林丹"</f>
        <v>林丹</v>
      </c>
      <c r="D960" s="9" t="s">
        <v>855</v>
      </c>
    </row>
    <row r="961" customHeight="1" spans="1:4">
      <c r="A961" s="7">
        <v>959</v>
      </c>
      <c r="B961" s="8" t="s">
        <v>848</v>
      </c>
      <c r="C961" s="8" t="str">
        <f>"陈够燕"</f>
        <v>陈够燕</v>
      </c>
      <c r="D961" s="9" t="s">
        <v>856</v>
      </c>
    </row>
    <row r="962" customHeight="1" spans="1:4">
      <c r="A962" s="7">
        <v>960</v>
      </c>
      <c r="B962" s="8" t="s">
        <v>848</v>
      </c>
      <c r="C962" s="8" t="str">
        <f>"范瑞琦"</f>
        <v>范瑞琦</v>
      </c>
      <c r="D962" s="9" t="s">
        <v>857</v>
      </c>
    </row>
    <row r="963" customHeight="1" spans="1:4">
      <c r="A963" s="7">
        <v>961</v>
      </c>
      <c r="B963" s="8" t="s">
        <v>848</v>
      </c>
      <c r="C963" s="8" t="str">
        <f>"何天晶"</f>
        <v>何天晶</v>
      </c>
      <c r="D963" s="9" t="s">
        <v>858</v>
      </c>
    </row>
    <row r="964" customHeight="1" spans="1:4">
      <c r="A964" s="7">
        <v>962</v>
      </c>
      <c r="B964" s="8" t="s">
        <v>848</v>
      </c>
      <c r="C964" s="8" t="str">
        <f>"黎俊榆"</f>
        <v>黎俊榆</v>
      </c>
      <c r="D964" s="9" t="s">
        <v>859</v>
      </c>
    </row>
    <row r="965" customHeight="1" spans="1:4">
      <c r="A965" s="7">
        <v>963</v>
      </c>
      <c r="B965" s="8" t="s">
        <v>848</v>
      </c>
      <c r="C965" s="8" t="str">
        <f>"黄杏丁"</f>
        <v>黄杏丁</v>
      </c>
      <c r="D965" s="9" t="s">
        <v>860</v>
      </c>
    </row>
    <row r="966" customHeight="1" spans="1:4">
      <c r="A966" s="7">
        <v>964</v>
      </c>
      <c r="B966" s="8" t="s">
        <v>848</v>
      </c>
      <c r="C966" s="8" t="str">
        <f>"关万群"</f>
        <v>关万群</v>
      </c>
      <c r="D966" s="9" t="s">
        <v>74</v>
      </c>
    </row>
    <row r="967" customHeight="1" spans="1:4">
      <c r="A967" s="7">
        <v>965</v>
      </c>
      <c r="B967" s="8" t="s">
        <v>848</v>
      </c>
      <c r="C967" s="8" t="str">
        <f>"孙婧莹"</f>
        <v>孙婧莹</v>
      </c>
      <c r="D967" s="9" t="s">
        <v>63</v>
      </c>
    </row>
    <row r="968" customHeight="1" spans="1:4">
      <c r="A968" s="7">
        <v>966</v>
      </c>
      <c r="B968" s="8" t="s">
        <v>848</v>
      </c>
      <c r="C968" s="8" t="str">
        <f>"陈佳"</f>
        <v>陈佳</v>
      </c>
      <c r="D968" s="9" t="s">
        <v>861</v>
      </c>
    </row>
    <row r="969" customHeight="1" spans="1:4">
      <c r="A969" s="7">
        <v>967</v>
      </c>
      <c r="B969" s="8" t="s">
        <v>848</v>
      </c>
      <c r="C969" s="8" t="str">
        <f>"刘后鑫"</f>
        <v>刘后鑫</v>
      </c>
      <c r="D969" s="9" t="s">
        <v>862</v>
      </c>
    </row>
    <row r="970" customHeight="1" spans="1:4">
      <c r="A970" s="7">
        <v>968</v>
      </c>
      <c r="B970" s="8" t="s">
        <v>848</v>
      </c>
      <c r="C970" s="8" t="str">
        <f>"冯译"</f>
        <v>冯译</v>
      </c>
      <c r="D970" s="9" t="s">
        <v>863</v>
      </c>
    </row>
    <row r="971" customHeight="1" spans="1:4">
      <c r="A971" s="7">
        <v>969</v>
      </c>
      <c r="B971" s="8" t="s">
        <v>848</v>
      </c>
      <c r="C971" s="8" t="str">
        <f>"吴艳萍"</f>
        <v>吴艳萍</v>
      </c>
      <c r="D971" s="9" t="s">
        <v>864</v>
      </c>
    </row>
    <row r="972" customHeight="1" spans="1:4">
      <c r="A972" s="7">
        <v>970</v>
      </c>
      <c r="B972" s="8" t="s">
        <v>848</v>
      </c>
      <c r="C972" s="8" t="str">
        <f>"羊传伟"</f>
        <v>羊传伟</v>
      </c>
      <c r="D972" s="9" t="s">
        <v>865</v>
      </c>
    </row>
    <row r="973" customHeight="1" spans="1:4">
      <c r="A973" s="7">
        <v>971</v>
      </c>
      <c r="B973" s="8" t="s">
        <v>848</v>
      </c>
      <c r="C973" s="8" t="str">
        <f>"周艳"</f>
        <v>周艳</v>
      </c>
      <c r="D973" s="9" t="s">
        <v>30</v>
      </c>
    </row>
    <row r="974" customHeight="1" spans="1:4">
      <c r="A974" s="7">
        <v>972</v>
      </c>
      <c r="B974" s="8" t="s">
        <v>848</v>
      </c>
      <c r="C974" s="8" t="str">
        <f>"潘紫阳"</f>
        <v>潘紫阳</v>
      </c>
      <c r="D974" s="9" t="s">
        <v>866</v>
      </c>
    </row>
    <row r="975" customHeight="1" spans="1:4">
      <c r="A975" s="7">
        <v>973</v>
      </c>
      <c r="B975" s="8" t="s">
        <v>848</v>
      </c>
      <c r="C975" s="8" t="str">
        <f>"陈珊"</f>
        <v>陈珊</v>
      </c>
      <c r="D975" s="9" t="s">
        <v>867</v>
      </c>
    </row>
    <row r="976" customHeight="1" spans="1:4">
      <c r="A976" s="7">
        <v>974</v>
      </c>
      <c r="B976" s="8" t="s">
        <v>848</v>
      </c>
      <c r="C976" s="8" t="str">
        <f>"王文雅"</f>
        <v>王文雅</v>
      </c>
      <c r="D976" s="9" t="s">
        <v>868</v>
      </c>
    </row>
    <row r="977" customHeight="1" spans="1:4">
      <c r="A977" s="7">
        <v>975</v>
      </c>
      <c r="B977" s="8" t="s">
        <v>848</v>
      </c>
      <c r="C977" s="8" t="str">
        <f>"陈艳"</f>
        <v>陈艳</v>
      </c>
      <c r="D977" s="9" t="s">
        <v>869</v>
      </c>
    </row>
    <row r="978" customHeight="1" spans="1:4">
      <c r="A978" s="7">
        <v>976</v>
      </c>
      <c r="B978" s="8" t="s">
        <v>848</v>
      </c>
      <c r="C978" s="8" t="str">
        <f>"王敏"</f>
        <v>王敏</v>
      </c>
      <c r="D978" s="9" t="s">
        <v>870</v>
      </c>
    </row>
    <row r="979" customHeight="1" spans="1:4">
      <c r="A979" s="7">
        <v>977</v>
      </c>
      <c r="B979" s="8" t="s">
        <v>848</v>
      </c>
      <c r="C979" s="8" t="str">
        <f>"冯铃雅"</f>
        <v>冯铃雅</v>
      </c>
      <c r="D979" s="9" t="s">
        <v>871</v>
      </c>
    </row>
    <row r="980" customHeight="1" spans="1:4">
      <c r="A980" s="7">
        <v>978</v>
      </c>
      <c r="B980" s="8" t="s">
        <v>848</v>
      </c>
      <c r="C980" s="8" t="str">
        <f>"颜珲璘"</f>
        <v>颜珲璘</v>
      </c>
      <c r="D980" s="9" t="s">
        <v>872</v>
      </c>
    </row>
    <row r="981" customHeight="1" spans="1:4">
      <c r="A981" s="7">
        <v>979</v>
      </c>
      <c r="B981" s="8" t="s">
        <v>848</v>
      </c>
      <c r="C981" s="8" t="str">
        <f>"黄祥霞"</f>
        <v>黄祥霞</v>
      </c>
      <c r="D981" s="9" t="s">
        <v>873</v>
      </c>
    </row>
    <row r="982" customHeight="1" spans="1:4">
      <c r="A982" s="7">
        <v>980</v>
      </c>
      <c r="B982" s="8" t="s">
        <v>848</v>
      </c>
      <c r="C982" s="8" t="str">
        <f>"温小宁"</f>
        <v>温小宁</v>
      </c>
      <c r="D982" s="9" t="s">
        <v>530</v>
      </c>
    </row>
    <row r="983" customHeight="1" spans="1:4">
      <c r="A983" s="7">
        <v>981</v>
      </c>
      <c r="B983" s="8" t="s">
        <v>848</v>
      </c>
      <c r="C983" s="8" t="str">
        <f>"陈会奇"</f>
        <v>陈会奇</v>
      </c>
      <c r="D983" s="9" t="s">
        <v>874</v>
      </c>
    </row>
    <row r="984" customHeight="1" spans="1:4">
      <c r="A984" s="7">
        <v>982</v>
      </c>
      <c r="B984" s="8" t="s">
        <v>848</v>
      </c>
      <c r="C984" s="8" t="str">
        <f>"柯南平"</f>
        <v>柯南平</v>
      </c>
      <c r="D984" s="9" t="s">
        <v>875</v>
      </c>
    </row>
    <row r="985" customHeight="1" spans="1:4">
      <c r="A985" s="7">
        <v>983</v>
      </c>
      <c r="B985" s="8" t="s">
        <v>848</v>
      </c>
      <c r="C985" s="8" t="str">
        <f>"常笑"</f>
        <v>常笑</v>
      </c>
      <c r="D985" s="9" t="s">
        <v>876</v>
      </c>
    </row>
    <row r="986" customHeight="1" spans="1:4">
      <c r="A986" s="7">
        <v>984</v>
      </c>
      <c r="B986" s="8" t="s">
        <v>848</v>
      </c>
      <c r="C986" s="8" t="str">
        <f>"杜思思"</f>
        <v>杜思思</v>
      </c>
      <c r="D986" s="9" t="s">
        <v>877</v>
      </c>
    </row>
    <row r="987" customHeight="1" spans="1:4">
      <c r="A987" s="7">
        <v>985</v>
      </c>
      <c r="B987" s="8" t="s">
        <v>848</v>
      </c>
      <c r="C987" s="8" t="str">
        <f>"林晓燕"</f>
        <v>林晓燕</v>
      </c>
      <c r="D987" s="9" t="s">
        <v>878</v>
      </c>
    </row>
    <row r="988" customHeight="1" spans="1:4">
      <c r="A988" s="7">
        <v>986</v>
      </c>
      <c r="B988" s="8" t="s">
        <v>848</v>
      </c>
      <c r="C988" s="8" t="str">
        <f>"邢贞莹"</f>
        <v>邢贞莹</v>
      </c>
      <c r="D988" s="9" t="s">
        <v>879</v>
      </c>
    </row>
    <row r="989" customHeight="1" spans="1:4">
      <c r="A989" s="7">
        <v>987</v>
      </c>
      <c r="B989" s="8" t="s">
        <v>848</v>
      </c>
      <c r="C989" s="8" t="str">
        <f>"薛玉潇"</f>
        <v>薛玉潇</v>
      </c>
      <c r="D989" s="9" t="s">
        <v>880</v>
      </c>
    </row>
    <row r="990" customHeight="1" spans="1:4">
      <c r="A990" s="7">
        <v>988</v>
      </c>
      <c r="B990" s="8" t="s">
        <v>848</v>
      </c>
      <c r="C990" s="8" t="str">
        <f>"薛婆保"</f>
        <v>薛婆保</v>
      </c>
      <c r="D990" s="9" t="s">
        <v>143</v>
      </c>
    </row>
    <row r="991" customHeight="1" spans="1:4">
      <c r="A991" s="7">
        <v>989</v>
      </c>
      <c r="B991" s="8" t="s">
        <v>848</v>
      </c>
      <c r="C991" s="8" t="str">
        <f>"杨智慧"</f>
        <v>杨智慧</v>
      </c>
      <c r="D991" s="9" t="s">
        <v>881</v>
      </c>
    </row>
    <row r="992" customHeight="1" spans="1:4">
      <c r="A992" s="7">
        <v>990</v>
      </c>
      <c r="B992" s="8" t="s">
        <v>848</v>
      </c>
      <c r="C992" s="8" t="str">
        <f>"黄丽升"</f>
        <v>黄丽升</v>
      </c>
      <c r="D992" s="9" t="s">
        <v>882</v>
      </c>
    </row>
    <row r="993" customHeight="1" spans="1:4">
      <c r="A993" s="7">
        <v>991</v>
      </c>
      <c r="B993" s="8" t="s">
        <v>848</v>
      </c>
      <c r="C993" s="8" t="str">
        <f>"吉才恋"</f>
        <v>吉才恋</v>
      </c>
      <c r="D993" s="9" t="s">
        <v>883</v>
      </c>
    </row>
    <row r="994" customHeight="1" spans="1:4">
      <c r="A994" s="7">
        <v>992</v>
      </c>
      <c r="B994" s="8" t="s">
        <v>848</v>
      </c>
      <c r="C994" s="8" t="str">
        <f>"张芬"</f>
        <v>张芬</v>
      </c>
      <c r="D994" s="9" t="s">
        <v>884</v>
      </c>
    </row>
    <row r="995" customHeight="1" spans="1:4">
      <c r="A995" s="7">
        <v>993</v>
      </c>
      <c r="B995" s="8" t="s">
        <v>848</v>
      </c>
      <c r="C995" s="8" t="str">
        <f>"羊英荣"</f>
        <v>羊英荣</v>
      </c>
      <c r="D995" s="9" t="s">
        <v>885</v>
      </c>
    </row>
    <row r="996" customHeight="1" spans="1:4">
      <c r="A996" s="7">
        <v>994</v>
      </c>
      <c r="B996" s="8" t="s">
        <v>848</v>
      </c>
      <c r="C996" s="8" t="str">
        <f>"陈梅"</f>
        <v>陈梅</v>
      </c>
      <c r="D996" s="9" t="s">
        <v>886</v>
      </c>
    </row>
    <row r="997" customHeight="1" spans="1:4">
      <c r="A997" s="7">
        <v>995</v>
      </c>
      <c r="B997" s="8" t="s">
        <v>848</v>
      </c>
      <c r="C997" s="8" t="str">
        <f>"李星雅"</f>
        <v>李星雅</v>
      </c>
      <c r="D997" s="9" t="s">
        <v>887</v>
      </c>
    </row>
    <row r="998" customHeight="1" spans="1:4">
      <c r="A998" s="7">
        <v>996</v>
      </c>
      <c r="B998" s="8" t="s">
        <v>848</v>
      </c>
      <c r="C998" s="8" t="str">
        <f>"符艳梅"</f>
        <v>符艳梅</v>
      </c>
      <c r="D998" s="9" t="s">
        <v>408</v>
      </c>
    </row>
    <row r="999" customHeight="1" spans="1:4">
      <c r="A999" s="7">
        <v>997</v>
      </c>
      <c r="B999" s="8" t="s">
        <v>848</v>
      </c>
      <c r="C999" s="8" t="str">
        <f>"麦春晓"</f>
        <v>麦春晓</v>
      </c>
      <c r="D999" s="9" t="s">
        <v>888</v>
      </c>
    </row>
    <row r="1000" customHeight="1" spans="1:4">
      <c r="A1000" s="7">
        <v>998</v>
      </c>
      <c r="B1000" s="8" t="s">
        <v>848</v>
      </c>
      <c r="C1000" s="8" t="str">
        <f>"白梦娴"</f>
        <v>白梦娴</v>
      </c>
      <c r="D1000" s="9" t="s">
        <v>889</v>
      </c>
    </row>
    <row r="1001" customHeight="1" spans="1:4">
      <c r="A1001" s="7">
        <v>999</v>
      </c>
      <c r="B1001" s="8" t="s">
        <v>848</v>
      </c>
      <c r="C1001" s="8" t="str">
        <f>"冯妮平"</f>
        <v>冯妮平</v>
      </c>
      <c r="D1001" s="9" t="s">
        <v>890</v>
      </c>
    </row>
    <row r="1002" customHeight="1" spans="1:4">
      <c r="A1002" s="7">
        <v>1000</v>
      </c>
      <c r="B1002" s="8" t="s">
        <v>848</v>
      </c>
      <c r="C1002" s="8" t="str">
        <f>"李玥"</f>
        <v>李玥</v>
      </c>
      <c r="D1002" s="9" t="s">
        <v>891</v>
      </c>
    </row>
    <row r="1003" customHeight="1" spans="1:4">
      <c r="A1003" s="7">
        <v>1001</v>
      </c>
      <c r="B1003" s="8" t="s">
        <v>848</v>
      </c>
      <c r="C1003" s="8" t="str">
        <f>"林巧"</f>
        <v>林巧</v>
      </c>
      <c r="D1003" s="9" t="s">
        <v>892</v>
      </c>
    </row>
    <row r="1004" customHeight="1" spans="1:4">
      <c r="A1004" s="7">
        <v>1002</v>
      </c>
      <c r="B1004" s="8" t="s">
        <v>848</v>
      </c>
      <c r="C1004" s="8" t="str">
        <f>"文海婷"</f>
        <v>文海婷</v>
      </c>
      <c r="D1004" s="9" t="s">
        <v>852</v>
      </c>
    </row>
    <row r="1005" customHeight="1" spans="1:4">
      <c r="A1005" s="7">
        <v>1003</v>
      </c>
      <c r="B1005" s="8" t="s">
        <v>848</v>
      </c>
      <c r="C1005" s="8" t="str">
        <f>"徐应田"</f>
        <v>徐应田</v>
      </c>
      <c r="D1005" s="9" t="s">
        <v>668</v>
      </c>
    </row>
    <row r="1006" customHeight="1" spans="1:4">
      <c r="A1006" s="7">
        <v>1004</v>
      </c>
      <c r="B1006" s="8" t="s">
        <v>848</v>
      </c>
      <c r="C1006" s="8" t="str">
        <f>"林榕瑜"</f>
        <v>林榕瑜</v>
      </c>
      <c r="D1006" s="9" t="s">
        <v>893</v>
      </c>
    </row>
    <row r="1007" customHeight="1" spans="1:4">
      <c r="A1007" s="7">
        <v>1005</v>
      </c>
      <c r="B1007" s="8" t="s">
        <v>848</v>
      </c>
      <c r="C1007" s="8" t="str">
        <f>"黎俊诗"</f>
        <v>黎俊诗</v>
      </c>
      <c r="D1007" s="9" t="s">
        <v>894</v>
      </c>
    </row>
    <row r="1008" customHeight="1" spans="1:4">
      <c r="A1008" s="7">
        <v>1006</v>
      </c>
      <c r="B1008" s="8" t="s">
        <v>848</v>
      </c>
      <c r="C1008" s="8" t="str">
        <f>"李瑶"</f>
        <v>李瑶</v>
      </c>
      <c r="D1008" s="9" t="s">
        <v>167</v>
      </c>
    </row>
    <row r="1009" customHeight="1" spans="1:4">
      <c r="A1009" s="7">
        <v>1007</v>
      </c>
      <c r="B1009" s="8" t="s">
        <v>848</v>
      </c>
      <c r="C1009" s="8" t="str">
        <f>"孙芳焕"</f>
        <v>孙芳焕</v>
      </c>
      <c r="D1009" s="9" t="s">
        <v>895</v>
      </c>
    </row>
    <row r="1010" customHeight="1" spans="1:4">
      <c r="A1010" s="7">
        <v>1008</v>
      </c>
      <c r="B1010" s="8" t="s">
        <v>848</v>
      </c>
      <c r="C1010" s="8" t="str">
        <f>"唐琳玲"</f>
        <v>唐琳玲</v>
      </c>
      <c r="D1010" s="9" t="s">
        <v>829</v>
      </c>
    </row>
    <row r="1011" customHeight="1" spans="1:4">
      <c r="A1011" s="7">
        <v>1009</v>
      </c>
      <c r="B1011" s="8" t="s">
        <v>848</v>
      </c>
      <c r="C1011" s="8" t="str">
        <f>"林志芬"</f>
        <v>林志芬</v>
      </c>
      <c r="D1011" s="9" t="s">
        <v>109</v>
      </c>
    </row>
    <row r="1012" customHeight="1" spans="1:4">
      <c r="A1012" s="7">
        <v>1010</v>
      </c>
      <c r="B1012" s="8" t="s">
        <v>848</v>
      </c>
      <c r="C1012" s="8" t="str">
        <f>"陈秋惠"</f>
        <v>陈秋惠</v>
      </c>
      <c r="D1012" s="9" t="s">
        <v>896</v>
      </c>
    </row>
    <row r="1013" customHeight="1" spans="1:4">
      <c r="A1013" s="7">
        <v>1011</v>
      </c>
      <c r="B1013" s="8" t="s">
        <v>848</v>
      </c>
      <c r="C1013" s="8" t="str">
        <f>"文凤挑"</f>
        <v>文凤挑</v>
      </c>
      <c r="D1013" s="9" t="s">
        <v>169</v>
      </c>
    </row>
    <row r="1014" customHeight="1" spans="1:4">
      <c r="A1014" s="7">
        <v>1012</v>
      </c>
      <c r="B1014" s="8" t="s">
        <v>848</v>
      </c>
      <c r="C1014" s="8" t="str">
        <f>"邢圆圆"</f>
        <v>邢圆圆</v>
      </c>
      <c r="D1014" s="9" t="s">
        <v>897</v>
      </c>
    </row>
    <row r="1015" customHeight="1" spans="1:4">
      <c r="A1015" s="7">
        <v>1013</v>
      </c>
      <c r="B1015" s="8" t="s">
        <v>848</v>
      </c>
      <c r="C1015" s="8" t="str">
        <f>"蒋玉花"</f>
        <v>蒋玉花</v>
      </c>
      <c r="D1015" s="9" t="s">
        <v>898</v>
      </c>
    </row>
    <row r="1016" customHeight="1" spans="1:4">
      <c r="A1016" s="7">
        <v>1014</v>
      </c>
      <c r="B1016" s="8" t="s">
        <v>848</v>
      </c>
      <c r="C1016" s="8" t="str">
        <f>"何惠芬"</f>
        <v>何惠芬</v>
      </c>
      <c r="D1016" s="9" t="s">
        <v>155</v>
      </c>
    </row>
    <row r="1017" customHeight="1" spans="1:4">
      <c r="A1017" s="7">
        <v>1015</v>
      </c>
      <c r="B1017" s="8" t="s">
        <v>848</v>
      </c>
      <c r="C1017" s="8" t="str">
        <f>"李智芳"</f>
        <v>李智芳</v>
      </c>
      <c r="D1017" s="9" t="s">
        <v>899</v>
      </c>
    </row>
    <row r="1018" customHeight="1" spans="1:4">
      <c r="A1018" s="7">
        <v>1016</v>
      </c>
      <c r="B1018" s="8" t="s">
        <v>848</v>
      </c>
      <c r="C1018" s="8" t="str">
        <f>"薛萌"</f>
        <v>薛萌</v>
      </c>
      <c r="D1018" s="9" t="s">
        <v>900</v>
      </c>
    </row>
    <row r="1019" customHeight="1" spans="1:4">
      <c r="A1019" s="7">
        <v>1017</v>
      </c>
      <c r="B1019" s="8" t="s">
        <v>848</v>
      </c>
      <c r="C1019" s="8" t="str">
        <f>"陈思妤"</f>
        <v>陈思妤</v>
      </c>
      <c r="D1019" s="9" t="s">
        <v>901</v>
      </c>
    </row>
    <row r="1020" customHeight="1" spans="1:4">
      <c r="A1020" s="7">
        <v>1018</v>
      </c>
      <c r="B1020" s="8" t="s">
        <v>848</v>
      </c>
      <c r="C1020" s="8" t="str">
        <f>"陈常娟"</f>
        <v>陈常娟</v>
      </c>
      <c r="D1020" s="9" t="s">
        <v>902</v>
      </c>
    </row>
    <row r="1021" customHeight="1" spans="1:4">
      <c r="A1021" s="7">
        <v>1019</v>
      </c>
      <c r="B1021" s="8" t="s">
        <v>848</v>
      </c>
      <c r="C1021" s="8" t="str">
        <f>"王少环"</f>
        <v>王少环</v>
      </c>
      <c r="D1021" s="9" t="s">
        <v>903</v>
      </c>
    </row>
    <row r="1022" customHeight="1" spans="1:4">
      <c r="A1022" s="7">
        <v>1020</v>
      </c>
      <c r="B1022" s="8" t="s">
        <v>848</v>
      </c>
      <c r="C1022" s="8" t="str">
        <f>"邓雪映"</f>
        <v>邓雪映</v>
      </c>
      <c r="D1022" s="9" t="s">
        <v>904</v>
      </c>
    </row>
    <row r="1023" customHeight="1" spans="1:4">
      <c r="A1023" s="7">
        <v>1021</v>
      </c>
      <c r="B1023" s="8" t="s">
        <v>848</v>
      </c>
      <c r="C1023" s="8" t="str">
        <f>"石一凡"</f>
        <v>石一凡</v>
      </c>
      <c r="D1023" s="9" t="s">
        <v>143</v>
      </c>
    </row>
    <row r="1024" customHeight="1" spans="1:4">
      <c r="A1024" s="7">
        <v>1022</v>
      </c>
      <c r="B1024" s="8" t="s">
        <v>848</v>
      </c>
      <c r="C1024" s="8" t="str">
        <f>"邓蕊"</f>
        <v>邓蕊</v>
      </c>
      <c r="D1024" s="9" t="s">
        <v>905</v>
      </c>
    </row>
    <row r="1025" customHeight="1" spans="1:4">
      <c r="A1025" s="7">
        <v>1023</v>
      </c>
      <c r="B1025" s="8" t="s">
        <v>848</v>
      </c>
      <c r="C1025" s="8" t="str">
        <f>"陈喜迎"</f>
        <v>陈喜迎</v>
      </c>
      <c r="D1025" s="9" t="s">
        <v>404</v>
      </c>
    </row>
    <row r="1026" customHeight="1" spans="1:4">
      <c r="A1026" s="7">
        <v>1024</v>
      </c>
      <c r="B1026" s="8" t="s">
        <v>848</v>
      </c>
      <c r="C1026" s="8" t="str">
        <f>"寻雅丽"</f>
        <v>寻雅丽</v>
      </c>
      <c r="D1026" s="9" t="s">
        <v>906</v>
      </c>
    </row>
    <row r="1027" customHeight="1" spans="1:4">
      <c r="A1027" s="7">
        <v>1025</v>
      </c>
      <c r="B1027" s="8" t="s">
        <v>848</v>
      </c>
      <c r="C1027" s="8" t="str">
        <f>"王才华"</f>
        <v>王才华</v>
      </c>
      <c r="D1027" s="9" t="s">
        <v>560</v>
      </c>
    </row>
    <row r="1028" customHeight="1" spans="1:4">
      <c r="A1028" s="7">
        <v>1026</v>
      </c>
      <c r="B1028" s="8" t="s">
        <v>848</v>
      </c>
      <c r="C1028" s="8" t="str">
        <f>"林玛明"</f>
        <v>林玛明</v>
      </c>
      <c r="D1028" s="9" t="s">
        <v>907</v>
      </c>
    </row>
    <row r="1029" customHeight="1" spans="1:4">
      <c r="A1029" s="7">
        <v>1027</v>
      </c>
      <c r="B1029" s="8" t="s">
        <v>848</v>
      </c>
      <c r="C1029" s="8" t="str">
        <f>"唐外丽"</f>
        <v>唐外丽</v>
      </c>
      <c r="D1029" s="9" t="s">
        <v>908</v>
      </c>
    </row>
    <row r="1030" customHeight="1" spans="1:4">
      <c r="A1030" s="7">
        <v>1028</v>
      </c>
      <c r="B1030" s="8" t="s">
        <v>848</v>
      </c>
      <c r="C1030" s="8" t="str">
        <f>"韩丽丽"</f>
        <v>韩丽丽</v>
      </c>
      <c r="D1030" s="9" t="s">
        <v>909</v>
      </c>
    </row>
    <row r="1031" customHeight="1" spans="1:4">
      <c r="A1031" s="7">
        <v>1029</v>
      </c>
      <c r="B1031" s="8" t="s">
        <v>848</v>
      </c>
      <c r="C1031" s="8" t="str">
        <f>"李菲"</f>
        <v>李菲</v>
      </c>
      <c r="D1031" s="9" t="s">
        <v>910</v>
      </c>
    </row>
    <row r="1032" customHeight="1" spans="1:4">
      <c r="A1032" s="7">
        <v>1030</v>
      </c>
      <c r="B1032" s="8" t="s">
        <v>848</v>
      </c>
      <c r="C1032" s="8" t="str">
        <f>"冯慧婷"</f>
        <v>冯慧婷</v>
      </c>
      <c r="D1032" s="9" t="s">
        <v>435</v>
      </c>
    </row>
    <row r="1033" customHeight="1" spans="1:4">
      <c r="A1033" s="7">
        <v>1031</v>
      </c>
      <c r="B1033" s="8" t="s">
        <v>848</v>
      </c>
      <c r="C1033" s="8" t="str">
        <f>"陈敏"</f>
        <v>陈敏</v>
      </c>
      <c r="D1033" s="9" t="s">
        <v>911</v>
      </c>
    </row>
    <row r="1034" customHeight="1" spans="1:4">
      <c r="A1034" s="7">
        <v>1032</v>
      </c>
      <c r="B1034" s="8" t="s">
        <v>848</v>
      </c>
      <c r="C1034" s="8" t="str">
        <f>"于晓梅"</f>
        <v>于晓梅</v>
      </c>
      <c r="D1034" s="9" t="s">
        <v>912</v>
      </c>
    </row>
    <row r="1035" customHeight="1" spans="1:4">
      <c r="A1035" s="7">
        <v>1033</v>
      </c>
      <c r="B1035" s="8" t="s">
        <v>848</v>
      </c>
      <c r="C1035" s="8" t="str">
        <f>"麦小菊"</f>
        <v>麦小菊</v>
      </c>
      <c r="D1035" s="9" t="s">
        <v>913</v>
      </c>
    </row>
    <row r="1036" customHeight="1" spans="1:4">
      <c r="A1036" s="7">
        <v>1034</v>
      </c>
      <c r="B1036" s="8" t="s">
        <v>848</v>
      </c>
      <c r="C1036" s="8" t="str">
        <f>"符归"</f>
        <v>符归</v>
      </c>
      <c r="D1036" s="9" t="s">
        <v>914</v>
      </c>
    </row>
    <row r="1037" customHeight="1" spans="1:4">
      <c r="A1037" s="7">
        <v>1035</v>
      </c>
      <c r="B1037" s="8" t="s">
        <v>848</v>
      </c>
      <c r="C1037" s="8" t="str">
        <f>"刘亚欣"</f>
        <v>刘亚欣</v>
      </c>
      <c r="D1037" s="9" t="s">
        <v>915</v>
      </c>
    </row>
    <row r="1038" customHeight="1" spans="1:4">
      <c r="A1038" s="7">
        <v>1036</v>
      </c>
      <c r="B1038" s="8" t="s">
        <v>848</v>
      </c>
      <c r="C1038" s="8" t="str">
        <f>"孙翠"</f>
        <v>孙翠</v>
      </c>
      <c r="D1038" s="9" t="s">
        <v>916</v>
      </c>
    </row>
    <row r="1039" customHeight="1" spans="1:4">
      <c r="A1039" s="7">
        <v>1037</v>
      </c>
      <c r="B1039" s="8" t="s">
        <v>848</v>
      </c>
      <c r="C1039" s="8" t="str">
        <f>"胡相慧"</f>
        <v>胡相慧</v>
      </c>
      <c r="D1039" s="9" t="s">
        <v>917</v>
      </c>
    </row>
    <row r="1040" customHeight="1" spans="1:4">
      <c r="A1040" s="7">
        <v>1038</v>
      </c>
      <c r="B1040" s="8" t="s">
        <v>848</v>
      </c>
      <c r="C1040" s="8" t="str">
        <f>"林嗣青"</f>
        <v>林嗣青</v>
      </c>
      <c r="D1040" s="9" t="s">
        <v>113</v>
      </c>
    </row>
    <row r="1041" customHeight="1" spans="1:4">
      <c r="A1041" s="7">
        <v>1039</v>
      </c>
      <c r="B1041" s="8" t="s">
        <v>848</v>
      </c>
      <c r="C1041" s="8" t="str">
        <f>"王东露"</f>
        <v>王东露</v>
      </c>
      <c r="D1041" s="9" t="s">
        <v>315</v>
      </c>
    </row>
    <row r="1042" customHeight="1" spans="1:4">
      <c r="A1042" s="7">
        <v>1040</v>
      </c>
      <c r="B1042" s="8" t="s">
        <v>848</v>
      </c>
      <c r="C1042" s="8" t="str">
        <f>"张莹"</f>
        <v>张莹</v>
      </c>
      <c r="D1042" s="9" t="s">
        <v>903</v>
      </c>
    </row>
    <row r="1043" customHeight="1" spans="1:4">
      <c r="A1043" s="7">
        <v>1041</v>
      </c>
      <c r="B1043" s="8" t="s">
        <v>848</v>
      </c>
      <c r="C1043" s="8" t="str">
        <f>"王槐丽"</f>
        <v>王槐丽</v>
      </c>
      <c r="D1043" s="9" t="s">
        <v>918</v>
      </c>
    </row>
    <row r="1044" customHeight="1" spans="1:4">
      <c r="A1044" s="7">
        <v>1042</v>
      </c>
      <c r="B1044" s="8" t="s">
        <v>848</v>
      </c>
      <c r="C1044" s="8" t="str">
        <f>"孙明涛"</f>
        <v>孙明涛</v>
      </c>
      <c r="D1044" s="9" t="s">
        <v>919</v>
      </c>
    </row>
    <row r="1045" customHeight="1" spans="1:4">
      <c r="A1045" s="7">
        <v>1043</v>
      </c>
      <c r="B1045" s="8" t="s">
        <v>848</v>
      </c>
      <c r="C1045" s="8" t="str">
        <f>"谭亚园"</f>
        <v>谭亚园</v>
      </c>
      <c r="D1045" s="9" t="s">
        <v>920</v>
      </c>
    </row>
    <row r="1046" customHeight="1" spans="1:4">
      <c r="A1046" s="7">
        <v>1044</v>
      </c>
      <c r="B1046" s="8" t="s">
        <v>848</v>
      </c>
      <c r="C1046" s="8" t="str">
        <f>"卢妃"</f>
        <v>卢妃</v>
      </c>
      <c r="D1046" s="9" t="s">
        <v>921</v>
      </c>
    </row>
    <row r="1047" customHeight="1" spans="1:4">
      <c r="A1047" s="7">
        <v>1045</v>
      </c>
      <c r="B1047" s="8" t="s">
        <v>848</v>
      </c>
      <c r="C1047" s="8" t="str">
        <f>"郑森"</f>
        <v>郑森</v>
      </c>
      <c r="D1047" s="9" t="s">
        <v>922</v>
      </c>
    </row>
    <row r="1048" customHeight="1" spans="1:4">
      <c r="A1048" s="7">
        <v>1046</v>
      </c>
      <c r="B1048" s="8" t="s">
        <v>848</v>
      </c>
      <c r="C1048" s="8" t="str">
        <f>"郑丽先"</f>
        <v>郑丽先</v>
      </c>
      <c r="D1048" s="9" t="s">
        <v>923</v>
      </c>
    </row>
    <row r="1049" customHeight="1" spans="1:4">
      <c r="A1049" s="7">
        <v>1047</v>
      </c>
      <c r="B1049" s="8" t="s">
        <v>848</v>
      </c>
      <c r="C1049" s="8" t="str">
        <f>"李利晓"</f>
        <v>李利晓</v>
      </c>
      <c r="D1049" s="9" t="s">
        <v>924</v>
      </c>
    </row>
    <row r="1050" customHeight="1" spans="1:4">
      <c r="A1050" s="7">
        <v>1048</v>
      </c>
      <c r="B1050" s="8" t="s">
        <v>848</v>
      </c>
      <c r="C1050" s="8" t="str">
        <f>"倪德霞"</f>
        <v>倪德霞</v>
      </c>
      <c r="D1050" s="9" t="s">
        <v>925</v>
      </c>
    </row>
    <row r="1051" customHeight="1" spans="1:4">
      <c r="A1051" s="7">
        <v>1049</v>
      </c>
      <c r="B1051" s="8" t="s">
        <v>848</v>
      </c>
      <c r="C1051" s="8" t="str">
        <f>"黎静"</f>
        <v>黎静</v>
      </c>
      <c r="D1051" s="9" t="s">
        <v>926</v>
      </c>
    </row>
    <row r="1052" customHeight="1" spans="1:4">
      <c r="A1052" s="7">
        <v>1050</v>
      </c>
      <c r="B1052" s="8" t="s">
        <v>848</v>
      </c>
      <c r="C1052" s="8" t="str">
        <f>"李世学"</f>
        <v>李世学</v>
      </c>
      <c r="D1052" s="9" t="s">
        <v>244</v>
      </c>
    </row>
    <row r="1053" customHeight="1" spans="1:4">
      <c r="A1053" s="7">
        <v>1051</v>
      </c>
      <c r="B1053" s="8" t="s">
        <v>848</v>
      </c>
      <c r="C1053" s="8" t="str">
        <f>"潘倩纱"</f>
        <v>潘倩纱</v>
      </c>
      <c r="D1053" s="9" t="s">
        <v>927</v>
      </c>
    </row>
    <row r="1054" customHeight="1" spans="1:4">
      <c r="A1054" s="7">
        <v>1052</v>
      </c>
      <c r="B1054" s="8" t="s">
        <v>848</v>
      </c>
      <c r="C1054" s="8" t="str">
        <f>"文凤婵"</f>
        <v>文凤婵</v>
      </c>
      <c r="D1054" s="9" t="s">
        <v>928</v>
      </c>
    </row>
    <row r="1055" customHeight="1" spans="1:4">
      <c r="A1055" s="7">
        <v>1053</v>
      </c>
      <c r="B1055" s="8" t="s">
        <v>848</v>
      </c>
      <c r="C1055" s="8" t="str">
        <f>"符提妹"</f>
        <v>符提妹</v>
      </c>
      <c r="D1055" s="9" t="s">
        <v>929</v>
      </c>
    </row>
    <row r="1056" customHeight="1" spans="1:4">
      <c r="A1056" s="7">
        <v>1054</v>
      </c>
      <c r="B1056" s="8" t="s">
        <v>848</v>
      </c>
      <c r="C1056" s="8" t="str">
        <f>"何贵香"</f>
        <v>何贵香</v>
      </c>
      <c r="D1056" s="9" t="s">
        <v>930</v>
      </c>
    </row>
    <row r="1057" customHeight="1" spans="1:4">
      <c r="A1057" s="7">
        <v>1055</v>
      </c>
      <c r="B1057" s="8" t="s">
        <v>848</v>
      </c>
      <c r="C1057" s="8" t="str">
        <f>"麦桑桑"</f>
        <v>麦桑桑</v>
      </c>
      <c r="D1057" s="9" t="s">
        <v>931</v>
      </c>
    </row>
    <row r="1058" customHeight="1" spans="1:4">
      <c r="A1058" s="7">
        <v>1056</v>
      </c>
      <c r="B1058" s="8" t="s">
        <v>848</v>
      </c>
      <c r="C1058" s="8" t="str">
        <f>"黎瑞婵"</f>
        <v>黎瑞婵</v>
      </c>
      <c r="D1058" s="9" t="s">
        <v>89</v>
      </c>
    </row>
    <row r="1059" customHeight="1" spans="1:4">
      <c r="A1059" s="7">
        <v>1057</v>
      </c>
      <c r="B1059" s="8" t="s">
        <v>848</v>
      </c>
      <c r="C1059" s="8" t="str">
        <f>"王锡慧"</f>
        <v>王锡慧</v>
      </c>
      <c r="D1059" s="9" t="s">
        <v>932</v>
      </c>
    </row>
    <row r="1060" customHeight="1" spans="1:4">
      <c r="A1060" s="7">
        <v>1058</v>
      </c>
      <c r="B1060" s="8" t="s">
        <v>848</v>
      </c>
      <c r="C1060" s="8" t="str">
        <f>"卢燕"</f>
        <v>卢燕</v>
      </c>
      <c r="D1060" s="9" t="s">
        <v>99</v>
      </c>
    </row>
    <row r="1061" customHeight="1" spans="1:4">
      <c r="A1061" s="7">
        <v>1059</v>
      </c>
      <c r="B1061" s="8" t="s">
        <v>848</v>
      </c>
      <c r="C1061" s="8" t="str">
        <f>"陈桂来"</f>
        <v>陈桂来</v>
      </c>
      <c r="D1061" s="9" t="s">
        <v>488</v>
      </c>
    </row>
    <row r="1062" customHeight="1" spans="1:4">
      <c r="A1062" s="7">
        <v>1060</v>
      </c>
      <c r="B1062" s="8" t="s">
        <v>848</v>
      </c>
      <c r="C1062" s="8" t="str">
        <f>"纪新飘"</f>
        <v>纪新飘</v>
      </c>
      <c r="D1062" s="9" t="s">
        <v>933</v>
      </c>
    </row>
    <row r="1063" customHeight="1" spans="1:4">
      <c r="A1063" s="7">
        <v>1061</v>
      </c>
      <c r="B1063" s="8" t="s">
        <v>848</v>
      </c>
      <c r="C1063" s="8" t="str">
        <f>"张美荣"</f>
        <v>张美荣</v>
      </c>
      <c r="D1063" s="9" t="s">
        <v>934</v>
      </c>
    </row>
    <row r="1064" customHeight="1" spans="1:4">
      <c r="A1064" s="7">
        <v>1062</v>
      </c>
      <c r="B1064" s="8" t="s">
        <v>848</v>
      </c>
      <c r="C1064" s="8" t="str">
        <f>"何井花"</f>
        <v>何井花</v>
      </c>
      <c r="D1064" s="9" t="s">
        <v>935</v>
      </c>
    </row>
    <row r="1065" customHeight="1" spans="1:4">
      <c r="A1065" s="7">
        <v>1063</v>
      </c>
      <c r="B1065" s="8" t="s">
        <v>848</v>
      </c>
      <c r="C1065" s="8" t="str">
        <f>"兰丹利"</f>
        <v>兰丹利</v>
      </c>
      <c r="D1065" s="9" t="s">
        <v>936</v>
      </c>
    </row>
    <row r="1066" customHeight="1" spans="1:4">
      <c r="A1066" s="7">
        <v>1064</v>
      </c>
      <c r="B1066" s="8" t="s">
        <v>848</v>
      </c>
      <c r="C1066" s="8" t="str">
        <f>"吴慧"</f>
        <v>吴慧</v>
      </c>
      <c r="D1066" s="9" t="s">
        <v>208</v>
      </c>
    </row>
    <row r="1067" customHeight="1" spans="1:4">
      <c r="A1067" s="7">
        <v>1065</v>
      </c>
      <c r="B1067" s="8" t="s">
        <v>848</v>
      </c>
      <c r="C1067" s="8" t="str">
        <f>"吴慧玲"</f>
        <v>吴慧玲</v>
      </c>
      <c r="D1067" s="9" t="s">
        <v>718</v>
      </c>
    </row>
    <row r="1068" customHeight="1" spans="1:4">
      <c r="A1068" s="7">
        <v>1066</v>
      </c>
      <c r="B1068" s="8" t="s">
        <v>848</v>
      </c>
      <c r="C1068" s="8" t="str">
        <f>"王裕銮"</f>
        <v>王裕銮</v>
      </c>
      <c r="D1068" s="9" t="s">
        <v>884</v>
      </c>
    </row>
    <row r="1069" customHeight="1" spans="1:4">
      <c r="A1069" s="7">
        <v>1067</v>
      </c>
      <c r="B1069" s="8" t="s">
        <v>848</v>
      </c>
      <c r="C1069" s="8" t="str">
        <f>"吴雪玲"</f>
        <v>吴雪玲</v>
      </c>
      <c r="D1069" s="9" t="s">
        <v>937</v>
      </c>
    </row>
    <row r="1070" customHeight="1" spans="1:4">
      <c r="A1070" s="7">
        <v>1068</v>
      </c>
      <c r="B1070" s="8" t="s">
        <v>848</v>
      </c>
      <c r="C1070" s="8" t="str">
        <f>"李嵩"</f>
        <v>李嵩</v>
      </c>
      <c r="D1070" s="9" t="s">
        <v>938</v>
      </c>
    </row>
    <row r="1071" customHeight="1" spans="1:4">
      <c r="A1071" s="7">
        <v>1069</v>
      </c>
      <c r="B1071" s="8" t="s">
        <v>848</v>
      </c>
      <c r="C1071" s="8" t="str">
        <f>"林于淑"</f>
        <v>林于淑</v>
      </c>
      <c r="D1071" s="9" t="s">
        <v>875</v>
      </c>
    </row>
    <row r="1072" customHeight="1" spans="1:4">
      <c r="A1072" s="7">
        <v>1070</v>
      </c>
      <c r="B1072" s="8" t="s">
        <v>848</v>
      </c>
      <c r="C1072" s="8" t="str">
        <f>"张名娟"</f>
        <v>张名娟</v>
      </c>
      <c r="D1072" s="9" t="s">
        <v>287</v>
      </c>
    </row>
    <row r="1073" customHeight="1" spans="1:4">
      <c r="A1073" s="7">
        <v>1071</v>
      </c>
      <c r="B1073" s="8" t="s">
        <v>848</v>
      </c>
      <c r="C1073" s="8" t="str">
        <f>"陈茜"</f>
        <v>陈茜</v>
      </c>
      <c r="D1073" s="9" t="s">
        <v>505</v>
      </c>
    </row>
    <row r="1074" customHeight="1" spans="1:4">
      <c r="A1074" s="7">
        <v>1072</v>
      </c>
      <c r="B1074" s="8" t="s">
        <v>848</v>
      </c>
      <c r="C1074" s="8" t="str">
        <f>"谢送喜"</f>
        <v>谢送喜</v>
      </c>
      <c r="D1074" s="9" t="s">
        <v>111</v>
      </c>
    </row>
    <row r="1075" customHeight="1" spans="1:4">
      <c r="A1075" s="7">
        <v>1073</v>
      </c>
      <c r="B1075" s="8" t="s">
        <v>848</v>
      </c>
      <c r="C1075" s="8" t="str">
        <f>"张文亚"</f>
        <v>张文亚</v>
      </c>
      <c r="D1075" s="9" t="s">
        <v>939</v>
      </c>
    </row>
    <row r="1076" customHeight="1" spans="1:4">
      <c r="A1076" s="7">
        <v>1074</v>
      </c>
      <c r="B1076" s="8" t="s">
        <v>848</v>
      </c>
      <c r="C1076" s="8" t="str">
        <f>"谢小芸"</f>
        <v>谢小芸</v>
      </c>
      <c r="D1076" s="9" t="s">
        <v>561</v>
      </c>
    </row>
    <row r="1077" customHeight="1" spans="1:4">
      <c r="A1077" s="7">
        <v>1075</v>
      </c>
      <c r="B1077" s="8" t="s">
        <v>848</v>
      </c>
      <c r="C1077" s="8" t="str">
        <f>"赵倩"</f>
        <v>赵倩</v>
      </c>
      <c r="D1077" s="9" t="s">
        <v>940</v>
      </c>
    </row>
    <row r="1078" customHeight="1" spans="1:4">
      <c r="A1078" s="7">
        <v>1076</v>
      </c>
      <c r="B1078" s="8" t="s">
        <v>848</v>
      </c>
      <c r="C1078" s="8" t="str">
        <f>"董翠浪"</f>
        <v>董翠浪</v>
      </c>
      <c r="D1078" s="9" t="s">
        <v>350</v>
      </c>
    </row>
    <row r="1079" customHeight="1" spans="1:4">
      <c r="A1079" s="7">
        <v>1077</v>
      </c>
      <c r="B1079" s="8" t="s">
        <v>848</v>
      </c>
      <c r="C1079" s="8" t="str">
        <f>"林敏"</f>
        <v>林敏</v>
      </c>
      <c r="D1079" s="9" t="s">
        <v>941</v>
      </c>
    </row>
    <row r="1080" customHeight="1" spans="1:4">
      <c r="A1080" s="7">
        <v>1078</v>
      </c>
      <c r="B1080" s="8" t="s">
        <v>848</v>
      </c>
      <c r="C1080" s="8" t="str">
        <f>"朱敏"</f>
        <v>朱敏</v>
      </c>
      <c r="D1080" s="9" t="s">
        <v>942</v>
      </c>
    </row>
    <row r="1081" customHeight="1" spans="1:4">
      <c r="A1081" s="7">
        <v>1079</v>
      </c>
      <c r="B1081" s="8" t="s">
        <v>848</v>
      </c>
      <c r="C1081" s="8" t="str">
        <f>"吕晓珊"</f>
        <v>吕晓珊</v>
      </c>
      <c r="D1081" s="9" t="s">
        <v>943</v>
      </c>
    </row>
    <row r="1082" customHeight="1" spans="1:4">
      <c r="A1082" s="7">
        <v>1080</v>
      </c>
      <c r="B1082" s="8" t="s">
        <v>848</v>
      </c>
      <c r="C1082" s="8" t="str">
        <f>"何秋兰"</f>
        <v>何秋兰</v>
      </c>
      <c r="D1082" s="9" t="s">
        <v>944</v>
      </c>
    </row>
    <row r="1083" customHeight="1" spans="1:4">
      <c r="A1083" s="7">
        <v>1081</v>
      </c>
      <c r="B1083" s="8" t="s">
        <v>848</v>
      </c>
      <c r="C1083" s="8" t="str">
        <f>"王丹丹"</f>
        <v>王丹丹</v>
      </c>
      <c r="D1083" s="9" t="s">
        <v>789</v>
      </c>
    </row>
    <row r="1084" customHeight="1" spans="1:4">
      <c r="A1084" s="7">
        <v>1082</v>
      </c>
      <c r="B1084" s="8" t="s">
        <v>848</v>
      </c>
      <c r="C1084" s="8" t="str">
        <f>"郭宏霞"</f>
        <v>郭宏霞</v>
      </c>
      <c r="D1084" s="9" t="s">
        <v>945</v>
      </c>
    </row>
    <row r="1085" customHeight="1" spans="1:4">
      <c r="A1085" s="7">
        <v>1083</v>
      </c>
      <c r="B1085" s="8" t="s">
        <v>848</v>
      </c>
      <c r="C1085" s="8" t="str">
        <f>"朱奕烹"</f>
        <v>朱奕烹</v>
      </c>
      <c r="D1085" s="9" t="s">
        <v>946</v>
      </c>
    </row>
    <row r="1086" customHeight="1" spans="1:4">
      <c r="A1086" s="7">
        <v>1084</v>
      </c>
      <c r="B1086" s="8" t="s">
        <v>848</v>
      </c>
      <c r="C1086" s="8" t="str">
        <f>"郑青见"</f>
        <v>郑青见</v>
      </c>
      <c r="D1086" s="9" t="s">
        <v>947</v>
      </c>
    </row>
    <row r="1087" customHeight="1" spans="1:4">
      <c r="A1087" s="7">
        <v>1085</v>
      </c>
      <c r="B1087" s="8" t="s">
        <v>848</v>
      </c>
      <c r="C1087" s="8" t="str">
        <f>"钟惠"</f>
        <v>钟惠</v>
      </c>
      <c r="D1087" s="9" t="s">
        <v>118</v>
      </c>
    </row>
    <row r="1088" customHeight="1" spans="1:4">
      <c r="A1088" s="7">
        <v>1086</v>
      </c>
      <c r="B1088" s="8" t="s">
        <v>848</v>
      </c>
      <c r="C1088" s="8" t="str">
        <f>"邵小萍"</f>
        <v>邵小萍</v>
      </c>
      <c r="D1088" s="9" t="s">
        <v>282</v>
      </c>
    </row>
    <row r="1089" customHeight="1" spans="1:4">
      <c r="A1089" s="7">
        <v>1087</v>
      </c>
      <c r="B1089" s="8" t="s">
        <v>848</v>
      </c>
      <c r="C1089" s="8" t="str">
        <f>"周梅英"</f>
        <v>周梅英</v>
      </c>
      <c r="D1089" s="9" t="s">
        <v>948</v>
      </c>
    </row>
    <row r="1090" customHeight="1" spans="1:4">
      <c r="A1090" s="7">
        <v>1088</v>
      </c>
      <c r="B1090" s="8" t="s">
        <v>848</v>
      </c>
      <c r="C1090" s="8" t="str">
        <f>"苏少兰"</f>
        <v>苏少兰</v>
      </c>
      <c r="D1090" s="9" t="s">
        <v>624</v>
      </c>
    </row>
    <row r="1091" customHeight="1" spans="1:4">
      <c r="A1091" s="7">
        <v>1089</v>
      </c>
      <c r="B1091" s="8" t="s">
        <v>848</v>
      </c>
      <c r="C1091" s="8" t="str">
        <f>"杨琳"</f>
        <v>杨琳</v>
      </c>
      <c r="D1091" s="9" t="s">
        <v>949</v>
      </c>
    </row>
    <row r="1092" customHeight="1" spans="1:4">
      <c r="A1092" s="7">
        <v>1090</v>
      </c>
      <c r="B1092" s="8" t="s">
        <v>848</v>
      </c>
      <c r="C1092" s="8" t="str">
        <f>"罗程炜"</f>
        <v>罗程炜</v>
      </c>
      <c r="D1092" s="9" t="s">
        <v>950</v>
      </c>
    </row>
    <row r="1093" customHeight="1" spans="1:4">
      <c r="A1093" s="7">
        <v>1091</v>
      </c>
      <c r="B1093" s="8" t="s">
        <v>848</v>
      </c>
      <c r="C1093" s="8" t="str">
        <f>"王锡雪"</f>
        <v>王锡雪</v>
      </c>
      <c r="D1093" s="9" t="s">
        <v>595</v>
      </c>
    </row>
    <row r="1094" customHeight="1" spans="1:4">
      <c r="A1094" s="7">
        <v>1092</v>
      </c>
      <c r="B1094" s="8" t="s">
        <v>848</v>
      </c>
      <c r="C1094" s="8" t="str">
        <f>"李嘉颖"</f>
        <v>李嘉颖</v>
      </c>
      <c r="D1094" s="9" t="s">
        <v>951</v>
      </c>
    </row>
    <row r="1095" customHeight="1" spans="1:4">
      <c r="A1095" s="7">
        <v>1093</v>
      </c>
      <c r="B1095" s="8" t="s">
        <v>848</v>
      </c>
      <c r="C1095" s="8" t="str">
        <f>"赵春娇"</f>
        <v>赵春娇</v>
      </c>
      <c r="D1095" s="9" t="s">
        <v>952</v>
      </c>
    </row>
    <row r="1096" customHeight="1" spans="1:4">
      <c r="A1096" s="7">
        <v>1094</v>
      </c>
      <c r="B1096" s="8" t="s">
        <v>848</v>
      </c>
      <c r="C1096" s="8" t="str">
        <f>"徐清丽"</f>
        <v>徐清丽</v>
      </c>
      <c r="D1096" s="9" t="s">
        <v>953</v>
      </c>
    </row>
    <row r="1097" customHeight="1" spans="1:4">
      <c r="A1097" s="7">
        <v>1095</v>
      </c>
      <c r="B1097" s="8" t="s">
        <v>848</v>
      </c>
      <c r="C1097" s="8" t="str">
        <f>"赵慧慧"</f>
        <v>赵慧慧</v>
      </c>
      <c r="D1097" s="9" t="s">
        <v>954</v>
      </c>
    </row>
    <row r="1098" customHeight="1" spans="1:4">
      <c r="A1098" s="7">
        <v>1096</v>
      </c>
      <c r="B1098" s="8" t="s">
        <v>848</v>
      </c>
      <c r="C1098" s="8" t="str">
        <f>"翁小娜"</f>
        <v>翁小娜</v>
      </c>
      <c r="D1098" s="9" t="s">
        <v>955</v>
      </c>
    </row>
    <row r="1099" customHeight="1" spans="1:4">
      <c r="A1099" s="7">
        <v>1097</v>
      </c>
      <c r="B1099" s="8" t="s">
        <v>848</v>
      </c>
      <c r="C1099" s="8" t="str">
        <f>"陈贤娃"</f>
        <v>陈贤娃</v>
      </c>
      <c r="D1099" s="9" t="s">
        <v>956</v>
      </c>
    </row>
    <row r="1100" customHeight="1" spans="1:4">
      <c r="A1100" s="7">
        <v>1098</v>
      </c>
      <c r="B1100" s="8" t="s">
        <v>848</v>
      </c>
      <c r="C1100" s="8" t="str">
        <f>"梁飞"</f>
        <v>梁飞</v>
      </c>
      <c r="D1100" s="9" t="s">
        <v>552</v>
      </c>
    </row>
    <row r="1101" customHeight="1" spans="1:4">
      <c r="A1101" s="7">
        <v>1099</v>
      </c>
      <c r="B1101" s="8" t="s">
        <v>848</v>
      </c>
      <c r="C1101" s="8" t="str">
        <f>"林婷"</f>
        <v>林婷</v>
      </c>
      <c r="D1101" s="9" t="s">
        <v>957</v>
      </c>
    </row>
    <row r="1102" customHeight="1" spans="1:4">
      <c r="A1102" s="7">
        <v>1100</v>
      </c>
      <c r="B1102" s="8" t="s">
        <v>848</v>
      </c>
      <c r="C1102" s="8" t="str">
        <f>"王芳"</f>
        <v>王芳</v>
      </c>
      <c r="D1102" s="9" t="s">
        <v>221</v>
      </c>
    </row>
    <row r="1103" customHeight="1" spans="1:4">
      <c r="A1103" s="7">
        <v>1101</v>
      </c>
      <c r="B1103" s="8" t="s">
        <v>848</v>
      </c>
      <c r="C1103" s="8" t="str">
        <f>"张钰泽"</f>
        <v>张钰泽</v>
      </c>
      <c r="D1103" s="9" t="s">
        <v>958</v>
      </c>
    </row>
    <row r="1104" customHeight="1" spans="1:4">
      <c r="A1104" s="7">
        <v>1102</v>
      </c>
      <c r="B1104" s="8" t="s">
        <v>848</v>
      </c>
      <c r="C1104" s="8" t="str">
        <f>"王志伟"</f>
        <v>王志伟</v>
      </c>
      <c r="D1104" s="9" t="s">
        <v>959</v>
      </c>
    </row>
    <row r="1105" customHeight="1" spans="1:4">
      <c r="A1105" s="7">
        <v>1103</v>
      </c>
      <c r="B1105" s="8" t="s">
        <v>848</v>
      </c>
      <c r="C1105" s="8" t="str">
        <f>"罗全迷"</f>
        <v>罗全迷</v>
      </c>
      <c r="D1105" s="9" t="s">
        <v>960</v>
      </c>
    </row>
    <row r="1106" customHeight="1" spans="1:4">
      <c r="A1106" s="7">
        <v>1104</v>
      </c>
      <c r="B1106" s="8" t="s">
        <v>848</v>
      </c>
      <c r="C1106" s="8" t="str">
        <f>"林卉丹"</f>
        <v>林卉丹</v>
      </c>
      <c r="D1106" s="9" t="s">
        <v>421</v>
      </c>
    </row>
    <row r="1107" customHeight="1" spans="1:4">
      <c r="A1107" s="7">
        <v>1105</v>
      </c>
      <c r="B1107" s="8" t="s">
        <v>848</v>
      </c>
      <c r="C1107" s="8" t="str">
        <f>"邓小英"</f>
        <v>邓小英</v>
      </c>
      <c r="D1107" s="9" t="s">
        <v>961</v>
      </c>
    </row>
    <row r="1108" customHeight="1" spans="1:4">
      <c r="A1108" s="7">
        <v>1106</v>
      </c>
      <c r="B1108" s="8" t="s">
        <v>848</v>
      </c>
      <c r="C1108" s="8" t="str">
        <f>"何秋燕"</f>
        <v>何秋燕</v>
      </c>
      <c r="D1108" s="9" t="s">
        <v>962</v>
      </c>
    </row>
    <row r="1109" customHeight="1" spans="1:4">
      <c r="A1109" s="7">
        <v>1107</v>
      </c>
      <c r="B1109" s="8" t="s">
        <v>848</v>
      </c>
      <c r="C1109" s="8" t="str">
        <f>"黎日燕"</f>
        <v>黎日燕</v>
      </c>
      <c r="D1109" s="9" t="s">
        <v>624</v>
      </c>
    </row>
    <row r="1110" customHeight="1" spans="1:4">
      <c r="A1110" s="7">
        <v>1108</v>
      </c>
      <c r="B1110" s="8" t="s">
        <v>848</v>
      </c>
      <c r="C1110" s="8" t="str">
        <f>"黄小燕"</f>
        <v>黄小燕</v>
      </c>
      <c r="D1110" s="9" t="s">
        <v>963</v>
      </c>
    </row>
    <row r="1111" customHeight="1" spans="1:4">
      <c r="A1111" s="7">
        <v>1109</v>
      </c>
      <c r="B1111" s="8" t="s">
        <v>848</v>
      </c>
      <c r="C1111" s="8" t="str">
        <f>"唐全"</f>
        <v>唐全</v>
      </c>
      <c r="D1111" s="9" t="s">
        <v>964</v>
      </c>
    </row>
    <row r="1112" customHeight="1" spans="1:4">
      <c r="A1112" s="7">
        <v>1110</v>
      </c>
      <c r="B1112" s="8" t="s">
        <v>848</v>
      </c>
      <c r="C1112" s="8" t="str">
        <f>"赵明霞"</f>
        <v>赵明霞</v>
      </c>
      <c r="D1112" s="9" t="s">
        <v>965</v>
      </c>
    </row>
    <row r="1113" customHeight="1" spans="1:4">
      <c r="A1113" s="7">
        <v>1111</v>
      </c>
      <c r="B1113" s="8" t="s">
        <v>848</v>
      </c>
      <c r="C1113" s="8" t="str">
        <f>"吉才红"</f>
        <v>吉才红</v>
      </c>
      <c r="D1113" s="9" t="s">
        <v>672</v>
      </c>
    </row>
    <row r="1114" customHeight="1" spans="1:4">
      <c r="A1114" s="7">
        <v>1112</v>
      </c>
      <c r="B1114" s="8" t="s">
        <v>848</v>
      </c>
      <c r="C1114" s="8" t="str">
        <f>"李秋萍"</f>
        <v>李秋萍</v>
      </c>
      <c r="D1114" s="9" t="s">
        <v>107</v>
      </c>
    </row>
    <row r="1115" customHeight="1" spans="1:4">
      <c r="A1115" s="7">
        <v>1113</v>
      </c>
      <c r="B1115" s="8" t="s">
        <v>848</v>
      </c>
      <c r="C1115" s="8" t="str">
        <f>"林小红"</f>
        <v>林小红</v>
      </c>
      <c r="D1115" s="9" t="s">
        <v>92</v>
      </c>
    </row>
    <row r="1116" customHeight="1" spans="1:4">
      <c r="A1116" s="7">
        <v>1114</v>
      </c>
      <c r="B1116" s="8" t="s">
        <v>848</v>
      </c>
      <c r="C1116" s="8" t="str">
        <f>"王慧丽"</f>
        <v>王慧丽</v>
      </c>
      <c r="D1116" s="9" t="s">
        <v>966</v>
      </c>
    </row>
    <row r="1117" customHeight="1" spans="1:4">
      <c r="A1117" s="7">
        <v>1115</v>
      </c>
      <c r="B1117" s="8" t="s">
        <v>848</v>
      </c>
      <c r="C1117" s="8" t="str">
        <f>"何资颖"</f>
        <v>何资颖</v>
      </c>
      <c r="D1117" s="9" t="s">
        <v>474</v>
      </c>
    </row>
    <row r="1118" customHeight="1" spans="1:4">
      <c r="A1118" s="7">
        <v>1116</v>
      </c>
      <c r="B1118" s="8" t="s">
        <v>848</v>
      </c>
      <c r="C1118" s="8" t="str">
        <f>"文秋彦"</f>
        <v>文秋彦</v>
      </c>
      <c r="D1118" s="9" t="s">
        <v>967</v>
      </c>
    </row>
    <row r="1119" customHeight="1" spans="1:4">
      <c r="A1119" s="7">
        <v>1117</v>
      </c>
      <c r="B1119" s="8" t="s">
        <v>848</v>
      </c>
      <c r="C1119" s="8" t="str">
        <f>"周小兰"</f>
        <v>周小兰</v>
      </c>
      <c r="D1119" s="9" t="s">
        <v>57</v>
      </c>
    </row>
    <row r="1120" customHeight="1" spans="1:4">
      <c r="A1120" s="7">
        <v>1118</v>
      </c>
      <c r="B1120" s="8" t="s">
        <v>848</v>
      </c>
      <c r="C1120" s="8" t="str">
        <f>"王卫玲"</f>
        <v>王卫玲</v>
      </c>
      <c r="D1120" s="9" t="s">
        <v>968</v>
      </c>
    </row>
    <row r="1121" customHeight="1" spans="1:4">
      <c r="A1121" s="7">
        <v>1119</v>
      </c>
      <c r="B1121" s="8" t="s">
        <v>848</v>
      </c>
      <c r="C1121" s="8" t="str">
        <f>"林真凡"</f>
        <v>林真凡</v>
      </c>
      <c r="D1121" s="9" t="s">
        <v>95</v>
      </c>
    </row>
    <row r="1122" customHeight="1" spans="1:4">
      <c r="A1122" s="7">
        <v>1120</v>
      </c>
      <c r="B1122" s="8" t="s">
        <v>848</v>
      </c>
      <c r="C1122" s="8" t="str">
        <f>"黄国琴"</f>
        <v>黄国琴</v>
      </c>
      <c r="D1122" s="9" t="s">
        <v>969</v>
      </c>
    </row>
    <row r="1123" customHeight="1" spans="1:4">
      <c r="A1123" s="7">
        <v>1121</v>
      </c>
      <c r="B1123" s="8" t="s">
        <v>848</v>
      </c>
      <c r="C1123" s="8" t="str">
        <f>"石琼舅"</f>
        <v>石琼舅</v>
      </c>
      <c r="D1123" s="9" t="s">
        <v>970</v>
      </c>
    </row>
    <row r="1124" customHeight="1" spans="1:4">
      <c r="A1124" s="7">
        <v>1122</v>
      </c>
      <c r="B1124" s="8" t="s">
        <v>848</v>
      </c>
      <c r="C1124" s="8" t="str">
        <f>"龙欢欢"</f>
        <v>龙欢欢</v>
      </c>
      <c r="D1124" s="9" t="s">
        <v>971</v>
      </c>
    </row>
    <row r="1125" customHeight="1" spans="1:4">
      <c r="A1125" s="7">
        <v>1123</v>
      </c>
      <c r="B1125" s="8" t="s">
        <v>848</v>
      </c>
      <c r="C1125" s="8" t="str">
        <f>"莫新欠"</f>
        <v>莫新欠</v>
      </c>
      <c r="D1125" s="9" t="s">
        <v>579</v>
      </c>
    </row>
    <row r="1126" customHeight="1" spans="1:4">
      <c r="A1126" s="7">
        <v>1124</v>
      </c>
      <c r="B1126" s="8" t="s">
        <v>848</v>
      </c>
      <c r="C1126" s="8" t="str">
        <f>"付善娜"</f>
        <v>付善娜</v>
      </c>
      <c r="D1126" s="9" t="s">
        <v>972</v>
      </c>
    </row>
    <row r="1127" customHeight="1" spans="1:4">
      <c r="A1127" s="7">
        <v>1125</v>
      </c>
      <c r="B1127" s="8" t="s">
        <v>848</v>
      </c>
      <c r="C1127" s="8" t="str">
        <f>"王盼南"</f>
        <v>王盼南</v>
      </c>
      <c r="D1127" s="9" t="s">
        <v>973</v>
      </c>
    </row>
    <row r="1128" customHeight="1" spans="1:4">
      <c r="A1128" s="7">
        <v>1126</v>
      </c>
      <c r="B1128" s="8" t="s">
        <v>848</v>
      </c>
      <c r="C1128" s="8" t="str">
        <f>"孙芳"</f>
        <v>孙芳</v>
      </c>
      <c r="D1128" s="9" t="s">
        <v>974</v>
      </c>
    </row>
    <row r="1129" customHeight="1" spans="1:4">
      <c r="A1129" s="7">
        <v>1127</v>
      </c>
      <c r="B1129" s="8" t="s">
        <v>848</v>
      </c>
      <c r="C1129" s="8" t="str">
        <f>"张芳梅"</f>
        <v>张芳梅</v>
      </c>
      <c r="D1129" s="9" t="s">
        <v>975</v>
      </c>
    </row>
    <row r="1130" customHeight="1" spans="1:4">
      <c r="A1130" s="7">
        <v>1128</v>
      </c>
      <c r="B1130" s="8" t="s">
        <v>848</v>
      </c>
      <c r="C1130" s="8" t="str">
        <f>"符冬梅"</f>
        <v>符冬梅</v>
      </c>
      <c r="D1130" s="9" t="s">
        <v>976</v>
      </c>
    </row>
    <row r="1131" customHeight="1" spans="1:4">
      <c r="A1131" s="7">
        <v>1129</v>
      </c>
      <c r="B1131" s="8" t="s">
        <v>848</v>
      </c>
      <c r="C1131" s="8" t="str">
        <f>"陈慧秋"</f>
        <v>陈慧秋</v>
      </c>
      <c r="D1131" s="9" t="s">
        <v>977</v>
      </c>
    </row>
    <row r="1132" customHeight="1" spans="1:4">
      <c r="A1132" s="7">
        <v>1130</v>
      </c>
      <c r="B1132" s="8" t="s">
        <v>848</v>
      </c>
      <c r="C1132" s="8" t="str">
        <f>"杨贵草"</f>
        <v>杨贵草</v>
      </c>
      <c r="D1132" s="9" t="s">
        <v>978</v>
      </c>
    </row>
    <row r="1133" customHeight="1" spans="1:4">
      <c r="A1133" s="7">
        <v>1131</v>
      </c>
      <c r="B1133" s="8" t="s">
        <v>848</v>
      </c>
      <c r="C1133" s="8" t="str">
        <f>"张华"</f>
        <v>张华</v>
      </c>
      <c r="D1133" s="9" t="s">
        <v>492</v>
      </c>
    </row>
    <row r="1134" customHeight="1" spans="1:4">
      <c r="A1134" s="7">
        <v>1132</v>
      </c>
      <c r="B1134" s="8" t="s">
        <v>848</v>
      </c>
      <c r="C1134" s="8" t="str">
        <f>"刘夏雨"</f>
        <v>刘夏雨</v>
      </c>
      <c r="D1134" s="9" t="s">
        <v>979</v>
      </c>
    </row>
    <row r="1135" customHeight="1" spans="1:4">
      <c r="A1135" s="7">
        <v>1133</v>
      </c>
      <c r="B1135" s="8" t="s">
        <v>848</v>
      </c>
      <c r="C1135" s="8" t="str">
        <f>"周晶晶"</f>
        <v>周晶晶</v>
      </c>
      <c r="D1135" s="9" t="s">
        <v>980</v>
      </c>
    </row>
    <row r="1136" customHeight="1" spans="1:4">
      <c r="A1136" s="7">
        <v>1134</v>
      </c>
      <c r="B1136" s="8" t="s">
        <v>848</v>
      </c>
      <c r="C1136" s="8" t="str">
        <f>"蓝慧卡"</f>
        <v>蓝慧卡</v>
      </c>
      <c r="D1136" s="9" t="s">
        <v>981</v>
      </c>
    </row>
    <row r="1137" customHeight="1" spans="1:4">
      <c r="A1137" s="7">
        <v>1135</v>
      </c>
      <c r="B1137" s="8" t="s">
        <v>848</v>
      </c>
      <c r="C1137" s="8" t="str">
        <f>"朱宝兰"</f>
        <v>朱宝兰</v>
      </c>
      <c r="D1137" s="9" t="s">
        <v>982</v>
      </c>
    </row>
    <row r="1138" customHeight="1" spans="1:4">
      <c r="A1138" s="7">
        <v>1136</v>
      </c>
      <c r="B1138" s="8" t="s">
        <v>848</v>
      </c>
      <c r="C1138" s="8" t="str">
        <f>"王棉"</f>
        <v>王棉</v>
      </c>
      <c r="D1138" s="9" t="s">
        <v>983</v>
      </c>
    </row>
    <row r="1139" customHeight="1" spans="1:4">
      <c r="A1139" s="7">
        <v>1137</v>
      </c>
      <c r="B1139" s="8" t="s">
        <v>848</v>
      </c>
      <c r="C1139" s="8" t="str">
        <f>"王艳萍"</f>
        <v>王艳萍</v>
      </c>
      <c r="D1139" s="9" t="s">
        <v>792</v>
      </c>
    </row>
    <row r="1140" customHeight="1" spans="1:4">
      <c r="A1140" s="7">
        <v>1138</v>
      </c>
      <c r="B1140" s="8" t="s">
        <v>848</v>
      </c>
      <c r="C1140" s="8" t="str">
        <f>"苏丽"</f>
        <v>苏丽</v>
      </c>
      <c r="D1140" s="9" t="s">
        <v>984</v>
      </c>
    </row>
    <row r="1141" customHeight="1" spans="1:4">
      <c r="A1141" s="7">
        <v>1139</v>
      </c>
      <c r="B1141" s="8" t="s">
        <v>848</v>
      </c>
      <c r="C1141" s="8" t="str">
        <f>"吴海花"</f>
        <v>吴海花</v>
      </c>
      <c r="D1141" s="9" t="s">
        <v>914</v>
      </c>
    </row>
    <row r="1142" customHeight="1" spans="1:4">
      <c r="A1142" s="7">
        <v>1140</v>
      </c>
      <c r="B1142" s="8" t="s">
        <v>848</v>
      </c>
      <c r="C1142" s="8" t="str">
        <f>"卢永丽"</f>
        <v>卢永丽</v>
      </c>
      <c r="D1142" s="9" t="s">
        <v>985</v>
      </c>
    </row>
    <row r="1143" customHeight="1" spans="1:4">
      <c r="A1143" s="7">
        <v>1141</v>
      </c>
      <c r="B1143" s="8" t="s">
        <v>848</v>
      </c>
      <c r="C1143" s="8" t="str">
        <f>"王燕妮"</f>
        <v>王燕妮</v>
      </c>
      <c r="D1143" s="9" t="s">
        <v>986</v>
      </c>
    </row>
    <row r="1144" customHeight="1" spans="1:4">
      <c r="A1144" s="7">
        <v>1142</v>
      </c>
      <c r="B1144" s="8" t="s">
        <v>848</v>
      </c>
      <c r="C1144" s="8" t="str">
        <f>"王雪慧"</f>
        <v>王雪慧</v>
      </c>
      <c r="D1144" s="9" t="s">
        <v>829</v>
      </c>
    </row>
    <row r="1145" customHeight="1" spans="1:4">
      <c r="A1145" s="7">
        <v>1143</v>
      </c>
      <c r="B1145" s="8" t="s">
        <v>848</v>
      </c>
      <c r="C1145" s="8" t="str">
        <f>"黄琴"</f>
        <v>黄琴</v>
      </c>
      <c r="D1145" s="9" t="s">
        <v>987</v>
      </c>
    </row>
    <row r="1146" customHeight="1" spans="1:4">
      <c r="A1146" s="7">
        <v>1144</v>
      </c>
      <c r="B1146" s="8" t="s">
        <v>848</v>
      </c>
      <c r="C1146" s="8" t="str">
        <f>"陈巧娜"</f>
        <v>陈巧娜</v>
      </c>
      <c r="D1146" s="9" t="s">
        <v>988</v>
      </c>
    </row>
    <row r="1147" customHeight="1" spans="1:4">
      <c r="A1147" s="7">
        <v>1145</v>
      </c>
      <c r="B1147" s="8" t="s">
        <v>848</v>
      </c>
      <c r="C1147" s="8" t="str">
        <f>"路之娟"</f>
        <v>路之娟</v>
      </c>
      <c r="D1147" s="9" t="s">
        <v>989</v>
      </c>
    </row>
    <row r="1148" customHeight="1" spans="1:4">
      <c r="A1148" s="7">
        <v>1146</v>
      </c>
      <c r="B1148" s="8" t="s">
        <v>848</v>
      </c>
      <c r="C1148" s="8" t="str">
        <f>"蔡彩玲"</f>
        <v>蔡彩玲</v>
      </c>
      <c r="D1148" s="9" t="s">
        <v>990</v>
      </c>
    </row>
    <row r="1149" customHeight="1" spans="1:4">
      <c r="A1149" s="7">
        <v>1147</v>
      </c>
      <c r="B1149" s="8" t="s">
        <v>848</v>
      </c>
      <c r="C1149" s="8" t="str">
        <f>"唐杨柳"</f>
        <v>唐杨柳</v>
      </c>
      <c r="D1149" s="9" t="s">
        <v>584</v>
      </c>
    </row>
    <row r="1150" customHeight="1" spans="1:4">
      <c r="A1150" s="7">
        <v>1148</v>
      </c>
      <c r="B1150" s="8" t="s">
        <v>848</v>
      </c>
      <c r="C1150" s="8" t="str">
        <f>"吉家娟"</f>
        <v>吉家娟</v>
      </c>
      <c r="D1150" s="9" t="s">
        <v>991</v>
      </c>
    </row>
    <row r="1151" customHeight="1" spans="1:4">
      <c r="A1151" s="7">
        <v>1149</v>
      </c>
      <c r="B1151" s="8" t="s">
        <v>848</v>
      </c>
      <c r="C1151" s="8" t="str">
        <f>"王云丽"</f>
        <v>王云丽</v>
      </c>
      <c r="D1151" s="9" t="s">
        <v>992</v>
      </c>
    </row>
    <row r="1152" customHeight="1" spans="1:4">
      <c r="A1152" s="7">
        <v>1150</v>
      </c>
      <c r="B1152" s="8" t="s">
        <v>848</v>
      </c>
      <c r="C1152" s="8" t="str">
        <f>"黄惠敏"</f>
        <v>黄惠敏</v>
      </c>
      <c r="D1152" s="9" t="s">
        <v>993</v>
      </c>
    </row>
    <row r="1153" customHeight="1" spans="1:4">
      <c r="A1153" s="7">
        <v>1151</v>
      </c>
      <c r="B1153" s="8" t="s">
        <v>848</v>
      </c>
      <c r="C1153" s="8" t="str">
        <f>"林婧娇"</f>
        <v>林婧娇</v>
      </c>
      <c r="D1153" s="9" t="s">
        <v>994</v>
      </c>
    </row>
    <row r="1154" customHeight="1" spans="1:4">
      <c r="A1154" s="7">
        <v>1152</v>
      </c>
      <c r="B1154" s="8" t="s">
        <v>848</v>
      </c>
      <c r="C1154" s="8" t="str">
        <f>"林道萍"</f>
        <v>林道萍</v>
      </c>
      <c r="D1154" s="9" t="s">
        <v>995</v>
      </c>
    </row>
    <row r="1155" customHeight="1" spans="1:4">
      <c r="A1155" s="7">
        <v>1153</v>
      </c>
      <c r="B1155" s="8" t="s">
        <v>848</v>
      </c>
      <c r="C1155" s="8" t="str">
        <f>"程娟"</f>
        <v>程娟</v>
      </c>
      <c r="D1155" s="9" t="s">
        <v>996</v>
      </c>
    </row>
    <row r="1156" customHeight="1" spans="1:4">
      <c r="A1156" s="7">
        <v>1154</v>
      </c>
      <c r="B1156" s="8" t="s">
        <v>848</v>
      </c>
      <c r="C1156" s="8" t="str">
        <f>"吴少锦"</f>
        <v>吴少锦</v>
      </c>
      <c r="D1156" s="9" t="s">
        <v>997</v>
      </c>
    </row>
    <row r="1157" customHeight="1" spans="1:4">
      <c r="A1157" s="7">
        <v>1155</v>
      </c>
      <c r="B1157" s="8" t="s">
        <v>848</v>
      </c>
      <c r="C1157" s="8" t="str">
        <f>"刘乐乐"</f>
        <v>刘乐乐</v>
      </c>
      <c r="D1157" s="9" t="s">
        <v>974</v>
      </c>
    </row>
    <row r="1158" customHeight="1" spans="1:4">
      <c r="A1158" s="7">
        <v>1156</v>
      </c>
      <c r="B1158" s="8" t="s">
        <v>848</v>
      </c>
      <c r="C1158" s="8" t="str">
        <f>"王怡"</f>
        <v>王怡</v>
      </c>
      <c r="D1158" s="9" t="s">
        <v>360</v>
      </c>
    </row>
    <row r="1159" customHeight="1" spans="1:4">
      <c r="A1159" s="7">
        <v>1157</v>
      </c>
      <c r="B1159" s="8" t="s">
        <v>848</v>
      </c>
      <c r="C1159" s="8" t="str">
        <f>"郭海珊"</f>
        <v>郭海珊</v>
      </c>
      <c r="D1159" s="9" t="s">
        <v>998</v>
      </c>
    </row>
    <row r="1160" customHeight="1" spans="1:4">
      <c r="A1160" s="7">
        <v>1158</v>
      </c>
      <c r="B1160" s="8" t="s">
        <v>848</v>
      </c>
      <c r="C1160" s="8" t="str">
        <f>"王红玲"</f>
        <v>王红玲</v>
      </c>
      <c r="D1160" s="9" t="s">
        <v>239</v>
      </c>
    </row>
    <row r="1161" customHeight="1" spans="1:4">
      <c r="A1161" s="7">
        <v>1159</v>
      </c>
      <c r="B1161" s="8" t="s">
        <v>848</v>
      </c>
      <c r="C1161" s="8" t="str">
        <f>"陈青意"</f>
        <v>陈青意</v>
      </c>
      <c r="D1161" s="9" t="s">
        <v>999</v>
      </c>
    </row>
    <row r="1162" customHeight="1" spans="1:4">
      <c r="A1162" s="7">
        <v>1160</v>
      </c>
      <c r="B1162" s="8" t="s">
        <v>848</v>
      </c>
      <c r="C1162" s="8" t="str">
        <f>"林丽"</f>
        <v>林丽</v>
      </c>
      <c r="D1162" s="9" t="s">
        <v>1000</v>
      </c>
    </row>
    <row r="1163" customHeight="1" spans="1:4">
      <c r="A1163" s="7">
        <v>1161</v>
      </c>
      <c r="B1163" s="8" t="s">
        <v>848</v>
      </c>
      <c r="C1163" s="8" t="str">
        <f>"詹思荣"</f>
        <v>詹思荣</v>
      </c>
      <c r="D1163" s="9" t="s">
        <v>1001</v>
      </c>
    </row>
    <row r="1164" customHeight="1" spans="1:4">
      <c r="A1164" s="7">
        <v>1162</v>
      </c>
      <c r="B1164" s="8" t="s">
        <v>848</v>
      </c>
      <c r="C1164" s="8" t="str">
        <f>"庄红报"</f>
        <v>庄红报</v>
      </c>
      <c r="D1164" s="9" t="s">
        <v>586</v>
      </c>
    </row>
    <row r="1165" customHeight="1" spans="1:4">
      <c r="A1165" s="7">
        <v>1163</v>
      </c>
      <c r="B1165" s="8" t="s">
        <v>1002</v>
      </c>
      <c r="C1165" s="8" t="str">
        <f>"姜亮"</f>
        <v>姜亮</v>
      </c>
      <c r="D1165" s="9" t="s">
        <v>1003</v>
      </c>
    </row>
    <row r="1166" customHeight="1" spans="1:4">
      <c r="A1166" s="7">
        <v>1164</v>
      </c>
      <c r="B1166" s="8" t="s">
        <v>1002</v>
      </c>
      <c r="C1166" s="8" t="str">
        <f>"毕婕"</f>
        <v>毕婕</v>
      </c>
      <c r="D1166" s="9" t="s">
        <v>1004</v>
      </c>
    </row>
    <row r="1167" customHeight="1" spans="1:4">
      <c r="A1167" s="7">
        <v>1165</v>
      </c>
      <c r="B1167" s="8" t="s">
        <v>1002</v>
      </c>
      <c r="C1167" s="8" t="str">
        <f>"罗素兰"</f>
        <v>罗素兰</v>
      </c>
      <c r="D1167" s="9" t="s">
        <v>553</v>
      </c>
    </row>
    <row r="1168" customHeight="1" spans="1:4">
      <c r="A1168" s="7">
        <v>1166</v>
      </c>
      <c r="B1168" s="8" t="s">
        <v>1002</v>
      </c>
      <c r="C1168" s="8" t="str">
        <f>"王胜男"</f>
        <v>王胜男</v>
      </c>
      <c r="D1168" s="9" t="s">
        <v>1005</v>
      </c>
    </row>
    <row r="1169" customHeight="1" spans="1:4">
      <c r="A1169" s="7">
        <v>1167</v>
      </c>
      <c r="B1169" s="8" t="s">
        <v>1002</v>
      </c>
      <c r="C1169" s="8" t="str">
        <f>"芈俊义"</f>
        <v>芈俊义</v>
      </c>
      <c r="D1169" s="9" t="s">
        <v>1006</v>
      </c>
    </row>
    <row r="1170" customHeight="1" spans="1:4">
      <c r="A1170" s="7">
        <v>1168</v>
      </c>
      <c r="B1170" s="8" t="s">
        <v>1002</v>
      </c>
      <c r="C1170" s="8" t="str">
        <f>"王小荣"</f>
        <v>王小荣</v>
      </c>
      <c r="D1170" s="9" t="s">
        <v>1007</v>
      </c>
    </row>
    <row r="1171" customHeight="1" spans="1:4">
      <c r="A1171" s="7">
        <v>1169</v>
      </c>
      <c r="B1171" s="8" t="s">
        <v>1002</v>
      </c>
      <c r="C1171" s="8" t="str">
        <f>"唐觉琼"</f>
        <v>唐觉琼</v>
      </c>
      <c r="D1171" s="9" t="s">
        <v>1008</v>
      </c>
    </row>
    <row r="1172" customHeight="1" spans="1:4">
      <c r="A1172" s="7">
        <v>1170</v>
      </c>
      <c r="B1172" s="8" t="s">
        <v>1002</v>
      </c>
      <c r="C1172" s="8" t="str">
        <f>"周伟豪"</f>
        <v>周伟豪</v>
      </c>
      <c r="D1172" s="9" t="s">
        <v>1009</v>
      </c>
    </row>
    <row r="1173" customHeight="1" spans="1:4">
      <c r="A1173" s="7">
        <v>1171</v>
      </c>
      <c r="B1173" s="8" t="s">
        <v>1002</v>
      </c>
      <c r="C1173" s="8" t="str">
        <f>"赵旭"</f>
        <v>赵旭</v>
      </c>
      <c r="D1173" s="9" t="s">
        <v>1010</v>
      </c>
    </row>
    <row r="1174" customHeight="1" spans="1:4">
      <c r="A1174" s="7">
        <v>1172</v>
      </c>
      <c r="B1174" s="8" t="s">
        <v>1002</v>
      </c>
      <c r="C1174" s="8" t="str">
        <f>"洪平"</f>
        <v>洪平</v>
      </c>
      <c r="D1174" s="9" t="s">
        <v>1011</v>
      </c>
    </row>
    <row r="1175" customHeight="1" spans="1:4">
      <c r="A1175" s="7">
        <v>1173</v>
      </c>
      <c r="B1175" s="8" t="s">
        <v>1002</v>
      </c>
      <c r="C1175" s="8" t="str">
        <f>"汪伟"</f>
        <v>汪伟</v>
      </c>
      <c r="D1175" s="9" t="s">
        <v>1012</v>
      </c>
    </row>
    <row r="1176" customHeight="1" spans="1:4">
      <c r="A1176" s="7">
        <v>1174</v>
      </c>
      <c r="B1176" s="8" t="s">
        <v>1002</v>
      </c>
      <c r="C1176" s="8" t="str">
        <f>"袁晓伟"</f>
        <v>袁晓伟</v>
      </c>
      <c r="D1176" s="9" t="s">
        <v>1013</v>
      </c>
    </row>
    <row r="1177" customHeight="1" spans="1:4">
      <c r="A1177" s="7">
        <v>1175</v>
      </c>
      <c r="B1177" s="8" t="s">
        <v>1002</v>
      </c>
      <c r="C1177" s="8" t="str">
        <f>"郑秋"</f>
        <v>郑秋</v>
      </c>
      <c r="D1177" s="9" t="s">
        <v>128</v>
      </c>
    </row>
    <row r="1178" customHeight="1" spans="1:4">
      <c r="A1178" s="7">
        <v>1176</v>
      </c>
      <c r="B1178" s="8" t="s">
        <v>1002</v>
      </c>
      <c r="C1178" s="8" t="str">
        <f>"董腾岭"</f>
        <v>董腾岭</v>
      </c>
      <c r="D1178" s="9" t="s">
        <v>1014</v>
      </c>
    </row>
    <row r="1179" customHeight="1" spans="1:4">
      <c r="A1179" s="7">
        <v>1177</v>
      </c>
      <c r="B1179" s="8" t="s">
        <v>1002</v>
      </c>
      <c r="C1179" s="8" t="str">
        <f>"张睿"</f>
        <v>张睿</v>
      </c>
      <c r="D1179" s="9" t="s">
        <v>1015</v>
      </c>
    </row>
    <row r="1180" customHeight="1" spans="1:4">
      <c r="A1180" s="7">
        <v>1178</v>
      </c>
      <c r="B1180" s="8" t="s">
        <v>1002</v>
      </c>
      <c r="C1180" s="8" t="str">
        <f>"曲慧萍"</f>
        <v>曲慧萍</v>
      </c>
      <c r="D1180" s="9" t="s">
        <v>1016</v>
      </c>
    </row>
    <row r="1181" customHeight="1" spans="1:4">
      <c r="A1181" s="7">
        <v>1179</v>
      </c>
      <c r="B1181" s="8" t="s">
        <v>1002</v>
      </c>
      <c r="C1181" s="8" t="str">
        <f>"赵炎"</f>
        <v>赵炎</v>
      </c>
      <c r="D1181" s="9" t="s">
        <v>1017</v>
      </c>
    </row>
    <row r="1182" customHeight="1" spans="1:4">
      <c r="A1182" s="7">
        <v>1180</v>
      </c>
      <c r="B1182" s="8" t="s">
        <v>1002</v>
      </c>
      <c r="C1182" s="8" t="str">
        <f>"吴家祥"</f>
        <v>吴家祥</v>
      </c>
      <c r="D1182" s="9" t="s">
        <v>1018</v>
      </c>
    </row>
    <row r="1183" customHeight="1" spans="1:4">
      <c r="A1183" s="7">
        <v>1181</v>
      </c>
      <c r="B1183" s="8" t="s">
        <v>1002</v>
      </c>
      <c r="C1183" s="8" t="str">
        <f>"欧兆红"</f>
        <v>欧兆红</v>
      </c>
      <c r="D1183" s="9" t="s">
        <v>1019</v>
      </c>
    </row>
    <row r="1184" customHeight="1" spans="1:4">
      <c r="A1184" s="7">
        <v>1182</v>
      </c>
      <c r="B1184" s="8" t="s">
        <v>1002</v>
      </c>
      <c r="C1184" s="8" t="str">
        <f>"林秀雨"</f>
        <v>林秀雨</v>
      </c>
      <c r="D1184" s="9" t="s">
        <v>1020</v>
      </c>
    </row>
    <row r="1185" customHeight="1" spans="1:4">
      <c r="A1185" s="7">
        <v>1183</v>
      </c>
      <c r="B1185" s="8" t="s">
        <v>1002</v>
      </c>
      <c r="C1185" s="8" t="str">
        <f>"王一棉"</f>
        <v>王一棉</v>
      </c>
      <c r="D1185" s="9" t="s">
        <v>1021</v>
      </c>
    </row>
    <row r="1186" customHeight="1" spans="1:4">
      <c r="A1186" s="7">
        <v>1184</v>
      </c>
      <c r="B1186" s="8" t="s">
        <v>1002</v>
      </c>
      <c r="C1186" s="8" t="str">
        <f>"崔晓娟"</f>
        <v>崔晓娟</v>
      </c>
      <c r="D1186" s="9" t="s">
        <v>1022</v>
      </c>
    </row>
    <row r="1187" customHeight="1" spans="1:4">
      <c r="A1187" s="7">
        <v>1185</v>
      </c>
      <c r="B1187" s="8" t="s">
        <v>1002</v>
      </c>
      <c r="C1187" s="8" t="str">
        <f>"滕云"</f>
        <v>滕云</v>
      </c>
      <c r="D1187" s="9" t="s">
        <v>1023</v>
      </c>
    </row>
    <row r="1188" customHeight="1" spans="1:4">
      <c r="A1188" s="7">
        <v>1186</v>
      </c>
      <c r="B1188" s="8" t="s">
        <v>1002</v>
      </c>
      <c r="C1188" s="8" t="str">
        <f>"赵世海"</f>
        <v>赵世海</v>
      </c>
      <c r="D1188" s="9" t="s">
        <v>1024</v>
      </c>
    </row>
    <row r="1189" customHeight="1" spans="1:4">
      <c r="A1189" s="7">
        <v>1187</v>
      </c>
      <c r="B1189" s="8" t="s">
        <v>1002</v>
      </c>
      <c r="C1189" s="8" t="str">
        <f>"陈茜"</f>
        <v>陈茜</v>
      </c>
      <c r="D1189" s="9" t="s">
        <v>1025</v>
      </c>
    </row>
    <row r="1190" customHeight="1" spans="1:4">
      <c r="A1190" s="7">
        <v>1188</v>
      </c>
      <c r="B1190" s="8" t="s">
        <v>1002</v>
      </c>
      <c r="C1190" s="8" t="str">
        <f>"吴多锋"</f>
        <v>吴多锋</v>
      </c>
      <c r="D1190" s="9" t="s">
        <v>1026</v>
      </c>
    </row>
    <row r="1191" customHeight="1" spans="1:4">
      <c r="A1191" s="7">
        <v>1189</v>
      </c>
      <c r="B1191" s="8" t="s">
        <v>1002</v>
      </c>
      <c r="C1191" s="8" t="str">
        <f>"伍先豪"</f>
        <v>伍先豪</v>
      </c>
      <c r="D1191" s="9" t="s">
        <v>1027</v>
      </c>
    </row>
    <row r="1192" customHeight="1" spans="1:4">
      <c r="A1192" s="7">
        <v>1190</v>
      </c>
      <c r="B1192" s="8" t="s">
        <v>1002</v>
      </c>
      <c r="C1192" s="8" t="str">
        <f>"柯朝君"</f>
        <v>柯朝君</v>
      </c>
      <c r="D1192" s="9" t="s">
        <v>1028</v>
      </c>
    </row>
    <row r="1193" customHeight="1" spans="1:4">
      <c r="A1193" s="7">
        <v>1191</v>
      </c>
      <c r="B1193" s="8" t="s">
        <v>1002</v>
      </c>
      <c r="C1193" s="8" t="str">
        <f>"申毅"</f>
        <v>申毅</v>
      </c>
      <c r="D1193" s="9" t="s">
        <v>1029</v>
      </c>
    </row>
    <row r="1194" customHeight="1" spans="1:4">
      <c r="A1194" s="7">
        <v>1192</v>
      </c>
      <c r="B1194" s="8" t="s">
        <v>1002</v>
      </c>
      <c r="C1194" s="8" t="str">
        <f>"吴晓旭"</f>
        <v>吴晓旭</v>
      </c>
      <c r="D1194" s="9" t="s">
        <v>1030</v>
      </c>
    </row>
    <row r="1195" customHeight="1" spans="1:4">
      <c r="A1195" s="7">
        <v>1193</v>
      </c>
      <c r="B1195" s="8" t="s">
        <v>1002</v>
      </c>
      <c r="C1195" s="8" t="str">
        <f>"陈志安"</f>
        <v>陈志安</v>
      </c>
      <c r="D1195" s="9" t="s">
        <v>1031</v>
      </c>
    </row>
    <row r="1196" customHeight="1" spans="1:4">
      <c r="A1196" s="7">
        <v>1194</v>
      </c>
      <c r="B1196" s="8" t="s">
        <v>1002</v>
      </c>
      <c r="C1196" s="8" t="str">
        <f>"马媛"</f>
        <v>马媛</v>
      </c>
      <c r="D1196" s="9" t="s">
        <v>1032</v>
      </c>
    </row>
    <row r="1197" customHeight="1" spans="1:4">
      <c r="A1197" s="7">
        <v>1195</v>
      </c>
      <c r="B1197" s="8" t="s">
        <v>1002</v>
      </c>
      <c r="C1197" s="8" t="str">
        <f>"孙涛涛"</f>
        <v>孙涛涛</v>
      </c>
      <c r="D1197" s="9" t="s">
        <v>1033</v>
      </c>
    </row>
    <row r="1198" customHeight="1" spans="1:4">
      <c r="A1198" s="7">
        <v>1196</v>
      </c>
      <c r="B1198" s="8" t="s">
        <v>1002</v>
      </c>
      <c r="C1198" s="8" t="str">
        <f>"关天一"</f>
        <v>关天一</v>
      </c>
      <c r="D1198" s="9" t="s">
        <v>1034</v>
      </c>
    </row>
    <row r="1199" customHeight="1" spans="1:4">
      <c r="A1199" s="7">
        <v>1197</v>
      </c>
      <c r="B1199" s="8" t="s">
        <v>1002</v>
      </c>
      <c r="C1199" s="8" t="str">
        <f>"何超"</f>
        <v>何超</v>
      </c>
      <c r="D1199" s="9" t="s">
        <v>1035</v>
      </c>
    </row>
    <row r="1200" customHeight="1" spans="1:4">
      <c r="A1200" s="7">
        <v>1198</v>
      </c>
      <c r="B1200" s="8" t="s">
        <v>1036</v>
      </c>
      <c r="C1200" s="8" t="str">
        <f>"王颜"</f>
        <v>王颜</v>
      </c>
      <c r="D1200" s="9" t="s">
        <v>1037</v>
      </c>
    </row>
    <row r="1201" customHeight="1" spans="1:4">
      <c r="A1201" s="7">
        <v>1199</v>
      </c>
      <c r="B1201" s="8" t="s">
        <v>1036</v>
      </c>
      <c r="C1201" s="8" t="str">
        <f>"刘巧仙"</f>
        <v>刘巧仙</v>
      </c>
      <c r="D1201" s="9" t="s">
        <v>63</v>
      </c>
    </row>
    <row r="1202" customHeight="1" spans="1:4">
      <c r="A1202" s="7">
        <v>1200</v>
      </c>
      <c r="B1202" s="8" t="s">
        <v>1036</v>
      </c>
      <c r="C1202" s="8" t="str">
        <f>"赵茂菊"</f>
        <v>赵茂菊</v>
      </c>
      <c r="D1202" s="9" t="s">
        <v>1038</v>
      </c>
    </row>
    <row r="1203" customHeight="1" spans="1:4">
      <c r="A1203" s="7">
        <v>1201</v>
      </c>
      <c r="B1203" s="8" t="s">
        <v>1036</v>
      </c>
      <c r="C1203" s="8" t="str">
        <f>"吴婷"</f>
        <v>吴婷</v>
      </c>
      <c r="D1203" s="9" t="s">
        <v>1039</v>
      </c>
    </row>
    <row r="1204" customHeight="1" spans="1:4">
      <c r="A1204" s="7">
        <v>1202</v>
      </c>
      <c r="B1204" s="8" t="s">
        <v>1036</v>
      </c>
      <c r="C1204" s="8" t="str">
        <f>"郑昌英"</f>
        <v>郑昌英</v>
      </c>
      <c r="D1204" s="9" t="s">
        <v>287</v>
      </c>
    </row>
    <row r="1205" customHeight="1" spans="1:4">
      <c r="A1205" s="7">
        <v>1203</v>
      </c>
      <c r="B1205" s="8" t="s">
        <v>1036</v>
      </c>
      <c r="C1205" s="8" t="str">
        <f>"郝诺男"</f>
        <v>郝诺男</v>
      </c>
      <c r="D1205" s="9" t="s">
        <v>1040</v>
      </c>
    </row>
    <row r="1206" customHeight="1" spans="1:4">
      <c r="A1206" s="7">
        <v>1204</v>
      </c>
      <c r="B1206" s="8" t="s">
        <v>1036</v>
      </c>
      <c r="C1206" s="8" t="str">
        <f>"麦江"</f>
        <v>麦江</v>
      </c>
      <c r="D1206" s="9" t="s">
        <v>1041</v>
      </c>
    </row>
    <row r="1207" customHeight="1" spans="1:4">
      <c r="A1207" s="7">
        <v>1205</v>
      </c>
      <c r="B1207" s="8" t="s">
        <v>1036</v>
      </c>
      <c r="C1207" s="8" t="str">
        <f>"陈贤逸"</f>
        <v>陈贤逸</v>
      </c>
      <c r="D1207" s="9" t="s">
        <v>126</v>
      </c>
    </row>
    <row r="1208" customHeight="1" spans="1:4">
      <c r="A1208" s="7">
        <v>1206</v>
      </c>
      <c r="B1208" s="8" t="s">
        <v>1036</v>
      </c>
      <c r="C1208" s="8" t="str">
        <f>"陈芳兰"</f>
        <v>陈芳兰</v>
      </c>
      <c r="D1208" s="9" t="s">
        <v>287</v>
      </c>
    </row>
    <row r="1209" customHeight="1" spans="1:4">
      <c r="A1209" s="7">
        <v>1207</v>
      </c>
      <c r="B1209" s="8" t="s">
        <v>1036</v>
      </c>
      <c r="C1209" s="8" t="str">
        <f>"冯诗婷"</f>
        <v>冯诗婷</v>
      </c>
      <c r="D1209" s="9" t="s">
        <v>947</v>
      </c>
    </row>
    <row r="1210" customHeight="1" spans="1:4">
      <c r="A1210" s="7">
        <v>1208</v>
      </c>
      <c r="B1210" s="8" t="s">
        <v>1036</v>
      </c>
      <c r="C1210" s="8" t="str">
        <f>"麦有曼"</f>
        <v>麦有曼</v>
      </c>
      <c r="D1210" s="9" t="s">
        <v>1042</v>
      </c>
    </row>
    <row r="1211" customHeight="1" spans="1:4">
      <c r="A1211" s="7">
        <v>1209</v>
      </c>
      <c r="B1211" s="8" t="s">
        <v>1036</v>
      </c>
      <c r="C1211" s="8" t="str">
        <f>"孙法飞"</f>
        <v>孙法飞</v>
      </c>
      <c r="D1211" s="9" t="s">
        <v>1043</v>
      </c>
    </row>
    <row r="1212" customHeight="1" spans="1:4">
      <c r="A1212" s="7">
        <v>1210</v>
      </c>
      <c r="B1212" s="8" t="s">
        <v>1036</v>
      </c>
      <c r="C1212" s="8" t="str">
        <f>"周英斌"</f>
        <v>周英斌</v>
      </c>
      <c r="D1212" s="9" t="s">
        <v>1044</v>
      </c>
    </row>
    <row r="1213" customHeight="1" spans="1:4">
      <c r="A1213" s="7">
        <v>1211</v>
      </c>
      <c r="B1213" s="8" t="s">
        <v>1036</v>
      </c>
      <c r="C1213" s="8" t="str">
        <f>"邓小雯"</f>
        <v>邓小雯</v>
      </c>
      <c r="D1213" s="9" t="s">
        <v>1045</v>
      </c>
    </row>
    <row r="1214" customHeight="1" spans="1:4">
      <c r="A1214" s="7">
        <v>1212</v>
      </c>
      <c r="B1214" s="8" t="s">
        <v>1036</v>
      </c>
      <c r="C1214" s="8" t="str">
        <f>"陈艳"</f>
        <v>陈艳</v>
      </c>
      <c r="D1214" s="9" t="s">
        <v>1046</v>
      </c>
    </row>
    <row r="1215" customHeight="1" spans="1:4">
      <c r="A1215" s="7">
        <v>1213</v>
      </c>
      <c r="B1215" s="8" t="s">
        <v>1036</v>
      </c>
      <c r="C1215" s="8" t="str">
        <f>"梁义香"</f>
        <v>梁义香</v>
      </c>
      <c r="D1215" s="9" t="s">
        <v>920</v>
      </c>
    </row>
    <row r="1216" customHeight="1" spans="1:4">
      <c r="A1216" s="7">
        <v>1214</v>
      </c>
      <c r="B1216" s="8" t="s">
        <v>1036</v>
      </c>
      <c r="C1216" s="8" t="str">
        <f>"王高超"</f>
        <v>王高超</v>
      </c>
      <c r="D1216" s="9" t="s">
        <v>1047</v>
      </c>
    </row>
    <row r="1217" customHeight="1" spans="1:4">
      <c r="A1217" s="7">
        <v>1215</v>
      </c>
      <c r="B1217" s="8" t="s">
        <v>1036</v>
      </c>
      <c r="C1217" s="8" t="str">
        <f>"包妍凤"</f>
        <v>包妍凤</v>
      </c>
      <c r="D1217" s="9" t="s">
        <v>294</v>
      </c>
    </row>
    <row r="1218" customHeight="1" spans="1:4">
      <c r="A1218" s="7">
        <v>1216</v>
      </c>
      <c r="B1218" s="8" t="s">
        <v>1036</v>
      </c>
      <c r="C1218" s="8" t="str">
        <f>"陈美霖"</f>
        <v>陈美霖</v>
      </c>
      <c r="D1218" s="9" t="s">
        <v>523</v>
      </c>
    </row>
    <row r="1219" customHeight="1" spans="1:4">
      <c r="A1219" s="7">
        <v>1217</v>
      </c>
      <c r="B1219" s="8" t="s">
        <v>1036</v>
      </c>
      <c r="C1219" s="8" t="str">
        <f>"余丽芳"</f>
        <v>余丽芳</v>
      </c>
      <c r="D1219" s="9" t="s">
        <v>1014</v>
      </c>
    </row>
    <row r="1220" customHeight="1" spans="1:4">
      <c r="A1220" s="7">
        <v>1218</v>
      </c>
      <c r="B1220" s="8" t="s">
        <v>1036</v>
      </c>
      <c r="C1220" s="8" t="str">
        <f>"陈晓娜"</f>
        <v>陈晓娜</v>
      </c>
      <c r="D1220" s="9" t="s">
        <v>343</v>
      </c>
    </row>
    <row r="1221" customHeight="1" spans="1:4">
      <c r="A1221" s="7">
        <v>1219</v>
      </c>
      <c r="B1221" s="8" t="s">
        <v>1036</v>
      </c>
      <c r="C1221" s="8" t="str">
        <f>"吴多嫩"</f>
        <v>吴多嫩</v>
      </c>
      <c r="D1221" s="9" t="s">
        <v>1048</v>
      </c>
    </row>
    <row r="1222" customHeight="1" spans="1:4">
      <c r="A1222" s="7">
        <v>1220</v>
      </c>
      <c r="B1222" s="8" t="s">
        <v>1036</v>
      </c>
      <c r="C1222" s="8" t="str">
        <f>"吴翠月"</f>
        <v>吴翠月</v>
      </c>
      <c r="D1222" s="9" t="s">
        <v>1014</v>
      </c>
    </row>
    <row r="1223" customHeight="1" spans="1:4">
      <c r="A1223" s="7">
        <v>1221</v>
      </c>
      <c r="B1223" s="8" t="s">
        <v>1036</v>
      </c>
      <c r="C1223" s="8" t="str">
        <f>"曾媛"</f>
        <v>曾媛</v>
      </c>
      <c r="D1223" s="9" t="s">
        <v>1049</v>
      </c>
    </row>
    <row r="1224" customHeight="1" spans="1:4">
      <c r="A1224" s="7">
        <v>1222</v>
      </c>
      <c r="B1224" s="8" t="s">
        <v>1036</v>
      </c>
      <c r="C1224" s="8" t="str">
        <f>"邓琼兰"</f>
        <v>邓琼兰</v>
      </c>
      <c r="D1224" s="9" t="s">
        <v>1050</v>
      </c>
    </row>
    <row r="1225" customHeight="1" spans="1:4">
      <c r="A1225" s="7">
        <v>1223</v>
      </c>
      <c r="B1225" s="8" t="s">
        <v>1036</v>
      </c>
      <c r="C1225" s="8" t="str">
        <f>"蓝兰"</f>
        <v>蓝兰</v>
      </c>
      <c r="D1225" s="9" t="s">
        <v>340</v>
      </c>
    </row>
    <row r="1226" customHeight="1" spans="1:4">
      <c r="A1226" s="7">
        <v>1224</v>
      </c>
      <c r="B1226" s="8" t="s">
        <v>1036</v>
      </c>
      <c r="C1226" s="8" t="str">
        <f>"吴慧敏"</f>
        <v>吴慧敏</v>
      </c>
      <c r="D1226" s="9" t="s">
        <v>318</v>
      </c>
    </row>
    <row r="1227" customHeight="1" spans="1:4">
      <c r="A1227" s="7">
        <v>1225</v>
      </c>
      <c r="B1227" s="8" t="s">
        <v>1036</v>
      </c>
      <c r="C1227" s="8" t="str">
        <f>"张东倩"</f>
        <v>张东倩</v>
      </c>
      <c r="D1227" s="9" t="s">
        <v>967</v>
      </c>
    </row>
    <row r="1228" customHeight="1" spans="1:4">
      <c r="A1228" s="7">
        <v>1226</v>
      </c>
      <c r="B1228" s="8" t="s">
        <v>1036</v>
      </c>
      <c r="C1228" s="8" t="str">
        <f>"刘海亚"</f>
        <v>刘海亚</v>
      </c>
      <c r="D1228" s="9" t="s">
        <v>1051</v>
      </c>
    </row>
    <row r="1229" customHeight="1" spans="1:4">
      <c r="A1229" s="7">
        <v>1227</v>
      </c>
      <c r="B1229" s="8" t="s">
        <v>1036</v>
      </c>
      <c r="C1229" s="8" t="str">
        <f>"刘雯雯"</f>
        <v>刘雯雯</v>
      </c>
      <c r="D1229" s="9" t="s">
        <v>811</v>
      </c>
    </row>
    <row r="1230" customHeight="1" spans="1:4">
      <c r="A1230" s="7">
        <v>1228</v>
      </c>
      <c r="B1230" s="8" t="s">
        <v>1036</v>
      </c>
      <c r="C1230" s="8" t="str">
        <f>"李建波"</f>
        <v>李建波</v>
      </c>
      <c r="D1230" s="9" t="s">
        <v>1052</v>
      </c>
    </row>
    <row r="1231" customHeight="1" spans="1:4">
      <c r="A1231" s="7">
        <v>1229</v>
      </c>
      <c r="B1231" s="8" t="s">
        <v>1036</v>
      </c>
      <c r="C1231" s="8" t="str">
        <f>"文海童"</f>
        <v>文海童</v>
      </c>
      <c r="D1231" s="9" t="s">
        <v>1053</v>
      </c>
    </row>
    <row r="1232" customHeight="1" spans="1:4">
      <c r="A1232" s="7">
        <v>1230</v>
      </c>
      <c r="B1232" s="8" t="s">
        <v>1036</v>
      </c>
      <c r="C1232" s="8" t="str">
        <f>"闫广秋"</f>
        <v>闫广秋</v>
      </c>
      <c r="D1232" s="9" t="s">
        <v>606</v>
      </c>
    </row>
    <row r="1233" customHeight="1" spans="1:4">
      <c r="A1233" s="7">
        <v>1231</v>
      </c>
      <c r="B1233" s="8" t="s">
        <v>1036</v>
      </c>
      <c r="C1233" s="8" t="str">
        <f>"吉争芳"</f>
        <v>吉争芳</v>
      </c>
      <c r="D1233" s="9" t="s">
        <v>1054</v>
      </c>
    </row>
    <row r="1234" customHeight="1" spans="1:4">
      <c r="A1234" s="7">
        <v>1232</v>
      </c>
      <c r="B1234" s="8" t="s">
        <v>1036</v>
      </c>
      <c r="C1234" s="8" t="str">
        <f>"陈启玲"</f>
        <v>陈启玲</v>
      </c>
      <c r="D1234" s="9" t="s">
        <v>287</v>
      </c>
    </row>
    <row r="1235" customHeight="1" spans="1:4">
      <c r="A1235" s="7">
        <v>1233</v>
      </c>
      <c r="B1235" s="8" t="s">
        <v>1036</v>
      </c>
      <c r="C1235" s="8" t="str">
        <f>"黄以丽"</f>
        <v>黄以丽</v>
      </c>
      <c r="D1235" s="9" t="s">
        <v>1055</v>
      </c>
    </row>
    <row r="1236" customHeight="1" spans="1:4">
      <c r="A1236" s="7">
        <v>1234</v>
      </c>
      <c r="B1236" s="8" t="s">
        <v>1036</v>
      </c>
      <c r="C1236" s="8" t="str">
        <f>"付汝娟"</f>
        <v>付汝娟</v>
      </c>
      <c r="D1236" s="9" t="s">
        <v>1056</v>
      </c>
    </row>
    <row r="1237" customHeight="1" spans="1:4">
      <c r="A1237" s="7">
        <v>1235</v>
      </c>
      <c r="B1237" s="8" t="s">
        <v>1036</v>
      </c>
      <c r="C1237" s="8" t="str">
        <f>"李海萍"</f>
        <v>李海萍</v>
      </c>
      <c r="D1237" s="9" t="s">
        <v>580</v>
      </c>
    </row>
    <row r="1238" customHeight="1" spans="1:4">
      <c r="A1238" s="7">
        <v>1236</v>
      </c>
      <c r="B1238" s="8" t="s">
        <v>1036</v>
      </c>
      <c r="C1238" s="8" t="str">
        <f>"李超"</f>
        <v>李超</v>
      </c>
      <c r="D1238" s="9" t="s">
        <v>1057</v>
      </c>
    </row>
    <row r="1239" customHeight="1" spans="1:4">
      <c r="A1239" s="7">
        <v>1237</v>
      </c>
      <c r="B1239" s="8" t="s">
        <v>1036</v>
      </c>
      <c r="C1239" s="8" t="str">
        <f>"陈艳珠"</f>
        <v>陈艳珠</v>
      </c>
      <c r="D1239" s="9" t="s">
        <v>1058</v>
      </c>
    </row>
    <row r="1240" customHeight="1" spans="1:4">
      <c r="A1240" s="7">
        <v>1238</v>
      </c>
      <c r="B1240" s="8" t="s">
        <v>1036</v>
      </c>
      <c r="C1240" s="8" t="str">
        <f>"周启霞"</f>
        <v>周启霞</v>
      </c>
      <c r="D1240" s="9" t="s">
        <v>859</v>
      </c>
    </row>
    <row r="1241" customHeight="1" spans="1:4">
      <c r="A1241" s="7">
        <v>1239</v>
      </c>
      <c r="B1241" s="8" t="s">
        <v>1036</v>
      </c>
      <c r="C1241" s="8" t="str">
        <f>"杜明穗"</f>
        <v>杜明穗</v>
      </c>
      <c r="D1241" s="9" t="s">
        <v>1059</v>
      </c>
    </row>
    <row r="1242" customHeight="1" spans="1:4">
      <c r="A1242" s="7">
        <v>1240</v>
      </c>
      <c r="B1242" s="8" t="s">
        <v>1036</v>
      </c>
      <c r="C1242" s="8" t="str">
        <f>"蔡朋值"</f>
        <v>蔡朋值</v>
      </c>
      <c r="D1242" s="9" t="s">
        <v>1060</v>
      </c>
    </row>
    <row r="1243" customHeight="1" spans="1:4">
      <c r="A1243" s="7">
        <v>1241</v>
      </c>
      <c r="B1243" s="8" t="s">
        <v>1036</v>
      </c>
      <c r="C1243" s="8" t="str">
        <f>"李瑶"</f>
        <v>李瑶</v>
      </c>
      <c r="D1243" s="9" t="s">
        <v>1061</v>
      </c>
    </row>
    <row r="1244" customHeight="1" spans="1:4">
      <c r="A1244" s="7">
        <v>1242</v>
      </c>
      <c r="B1244" s="8" t="s">
        <v>1036</v>
      </c>
      <c r="C1244" s="8" t="str">
        <f>"扶月月"</f>
        <v>扶月月</v>
      </c>
      <c r="D1244" s="9" t="s">
        <v>1062</v>
      </c>
    </row>
    <row r="1245" customHeight="1" spans="1:4">
      <c r="A1245" s="7">
        <v>1243</v>
      </c>
      <c r="B1245" s="8" t="s">
        <v>1036</v>
      </c>
      <c r="C1245" s="8" t="str">
        <f>"陈泰珍"</f>
        <v>陈泰珍</v>
      </c>
      <c r="D1245" s="9" t="s">
        <v>1063</v>
      </c>
    </row>
    <row r="1246" customHeight="1" spans="1:4">
      <c r="A1246" s="7">
        <v>1244</v>
      </c>
      <c r="B1246" s="8" t="s">
        <v>1036</v>
      </c>
      <c r="C1246" s="8" t="str">
        <f>"陈国芬"</f>
        <v>陈国芬</v>
      </c>
      <c r="D1246" s="9" t="s">
        <v>1064</v>
      </c>
    </row>
    <row r="1247" customHeight="1" spans="1:4">
      <c r="A1247" s="7">
        <v>1245</v>
      </c>
      <c r="B1247" s="8" t="s">
        <v>1036</v>
      </c>
      <c r="C1247" s="8" t="str">
        <f>"何艺东"</f>
        <v>何艺东</v>
      </c>
      <c r="D1247" s="9" t="s">
        <v>1065</v>
      </c>
    </row>
    <row r="1248" customHeight="1" spans="1:4">
      <c r="A1248" s="7">
        <v>1246</v>
      </c>
      <c r="B1248" s="8" t="s">
        <v>1036</v>
      </c>
      <c r="C1248" s="8" t="str">
        <f>"王韩雪"</f>
        <v>王韩雪</v>
      </c>
      <c r="D1248" s="9" t="s">
        <v>1066</v>
      </c>
    </row>
    <row r="1249" customHeight="1" spans="1:4">
      <c r="A1249" s="7">
        <v>1247</v>
      </c>
      <c r="B1249" s="8" t="s">
        <v>1036</v>
      </c>
      <c r="C1249" s="8" t="str">
        <f>"潘祖龙"</f>
        <v>潘祖龙</v>
      </c>
      <c r="D1249" s="9" t="s">
        <v>1067</v>
      </c>
    </row>
    <row r="1250" customHeight="1" spans="1:4">
      <c r="A1250" s="7">
        <v>1248</v>
      </c>
      <c r="B1250" s="8" t="s">
        <v>1036</v>
      </c>
      <c r="C1250" s="8" t="str">
        <f>"符乃娟"</f>
        <v>符乃娟</v>
      </c>
      <c r="D1250" s="9" t="s">
        <v>1068</v>
      </c>
    </row>
    <row r="1251" customHeight="1" spans="1:4">
      <c r="A1251" s="7">
        <v>1249</v>
      </c>
      <c r="B1251" s="8" t="s">
        <v>1036</v>
      </c>
      <c r="C1251" s="8" t="str">
        <f>"潘达"</f>
        <v>潘达</v>
      </c>
      <c r="D1251" s="9" t="s">
        <v>1069</v>
      </c>
    </row>
    <row r="1252" customHeight="1" spans="1:4">
      <c r="A1252" s="7">
        <v>1250</v>
      </c>
      <c r="B1252" s="8" t="s">
        <v>1036</v>
      </c>
      <c r="C1252" s="8" t="str">
        <f>"李欣"</f>
        <v>李欣</v>
      </c>
      <c r="D1252" s="9" t="s">
        <v>1070</v>
      </c>
    </row>
    <row r="1253" customHeight="1" spans="1:4">
      <c r="A1253" s="7">
        <v>1251</v>
      </c>
      <c r="B1253" s="8" t="s">
        <v>1036</v>
      </c>
      <c r="C1253" s="8" t="str">
        <f>"訾宏悦"</f>
        <v>訾宏悦</v>
      </c>
      <c r="D1253" s="9" t="s">
        <v>1071</v>
      </c>
    </row>
    <row r="1254" customHeight="1" spans="1:4">
      <c r="A1254" s="7">
        <v>1252</v>
      </c>
      <c r="B1254" s="8" t="s">
        <v>1036</v>
      </c>
      <c r="C1254" s="8" t="str">
        <f>"黄虹丽"</f>
        <v>黄虹丽</v>
      </c>
      <c r="D1254" s="9" t="s">
        <v>560</v>
      </c>
    </row>
    <row r="1255" customHeight="1" spans="1:4">
      <c r="A1255" s="7">
        <v>1253</v>
      </c>
      <c r="B1255" s="8" t="s">
        <v>1036</v>
      </c>
      <c r="C1255" s="8" t="str">
        <f>"邢慧清"</f>
        <v>邢慧清</v>
      </c>
      <c r="D1255" s="9" t="s">
        <v>438</v>
      </c>
    </row>
    <row r="1256" customHeight="1" spans="1:4">
      <c r="A1256" s="7">
        <v>1254</v>
      </c>
      <c r="B1256" s="8" t="s">
        <v>1036</v>
      </c>
      <c r="C1256" s="8" t="str">
        <f>"张双双"</f>
        <v>张双双</v>
      </c>
      <c r="D1256" s="9" t="s">
        <v>1072</v>
      </c>
    </row>
    <row r="1257" customHeight="1" spans="1:4">
      <c r="A1257" s="7">
        <v>1255</v>
      </c>
      <c r="B1257" s="8" t="s">
        <v>1036</v>
      </c>
      <c r="C1257" s="8" t="str">
        <f>"李燕娣"</f>
        <v>李燕娣</v>
      </c>
      <c r="D1257" s="9" t="s">
        <v>1073</v>
      </c>
    </row>
    <row r="1258" customHeight="1" spans="1:4">
      <c r="A1258" s="7">
        <v>1256</v>
      </c>
      <c r="B1258" s="8" t="s">
        <v>1036</v>
      </c>
      <c r="C1258" s="8" t="str">
        <f>"王文清"</f>
        <v>王文清</v>
      </c>
      <c r="D1258" s="9" t="s">
        <v>463</v>
      </c>
    </row>
    <row r="1259" customHeight="1" spans="1:4">
      <c r="A1259" s="7">
        <v>1257</v>
      </c>
      <c r="B1259" s="8" t="s">
        <v>1036</v>
      </c>
      <c r="C1259" s="8" t="str">
        <f>"张淑英"</f>
        <v>张淑英</v>
      </c>
      <c r="D1259" s="9" t="s">
        <v>1074</v>
      </c>
    </row>
    <row r="1260" customHeight="1" spans="1:4">
      <c r="A1260" s="7">
        <v>1258</v>
      </c>
      <c r="B1260" s="8" t="s">
        <v>1036</v>
      </c>
      <c r="C1260" s="8" t="str">
        <f>"洪伟"</f>
        <v>洪伟</v>
      </c>
      <c r="D1260" s="9" t="s">
        <v>1075</v>
      </c>
    </row>
    <row r="1261" customHeight="1" spans="1:4">
      <c r="A1261" s="7">
        <v>1259</v>
      </c>
      <c r="B1261" s="8" t="s">
        <v>1036</v>
      </c>
      <c r="C1261" s="8" t="str">
        <f>"邱旭"</f>
        <v>邱旭</v>
      </c>
      <c r="D1261" s="9" t="s">
        <v>623</v>
      </c>
    </row>
    <row r="1262" customHeight="1" spans="1:4">
      <c r="A1262" s="7">
        <v>1260</v>
      </c>
      <c r="B1262" s="8" t="s">
        <v>1036</v>
      </c>
      <c r="C1262" s="8" t="str">
        <f>"谢秀露"</f>
        <v>谢秀露</v>
      </c>
      <c r="D1262" s="9" t="s">
        <v>1076</v>
      </c>
    </row>
    <row r="1263" customHeight="1" spans="1:4">
      <c r="A1263" s="7">
        <v>1261</v>
      </c>
      <c r="B1263" s="8" t="s">
        <v>1036</v>
      </c>
      <c r="C1263" s="8" t="str">
        <f>"刘美玉"</f>
        <v>刘美玉</v>
      </c>
      <c r="D1263" s="9" t="s">
        <v>97</v>
      </c>
    </row>
    <row r="1264" customHeight="1" spans="1:4">
      <c r="A1264" s="7">
        <v>1262</v>
      </c>
      <c r="B1264" s="8" t="s">
        <v>1036</v>
      </c>
      <c r="C1264" s="8" t="str">
        <f>"吉芳晓"</f>
        <v>吉芳晓</v>
      </c>
      <c r="D1264" s="9" t="s">
        <v>1077</v>
      </c>
    </row>
    <row r="1265" customHeight="1" spans="1:4">
      <c r="A1265" s="7">
        <v>1263</v>
      </c>
      <c r="B1265" s="8" t="s">
        <v>1078</v>
      </c>
      <c r="C1265" s="8" t="str">
        <f>"赵越越"</f>
        <v>赵越越</v>
      </c>
      <c r="D1265" s="9" t="s">
        <v>1079</v>
      </c>
    </row>
    <row r="1266" customHeight="1" spans="1:4">
      <c r="A1266" s="7">
        <v>1264</v>
      </c>
      <c r="B1266" s="8" t="s">
        <v>1078</v>
      </c>
      <c r="C1266" s="8" t="str">
        <f>"宫立立"</f>
        <v>宫立立</v>
      </c>
      <c r="D1266" s="9" t="s">
        <v>1080</v>
      </c>
    </row>
    <row r="1267" customHeight="1" spans="1:4">
      <c r="A1267" s="7">
        <v>1265</v>
      </c>
      <c r="B1267" s="8" t="s">
        <v>1078</v>
      </c>
      <c r="C1267" s="8" t="str">
        <f>"李成碧"</f>
        <v>李成碧</v>
      </c>
      <c r="D1267" s="9" t="s">
        <v>75</v>
      </c>
    </row>
    <row r="1268" customHeight="1" spans="1:4">
      <c r="A1268" s="7">
        <v>1266</v>
      </c>
      <c r="B1268" s="8" t="s">
        <v>1078</v>
      </c>
      <c r="C1268" s="8" t="str">
        <f>"何深燕"</f>
        <v>何深燕</v>
      </c>
      <c r="D1268" s="9" t="s">
        <v>1081</v>
      </c>
    </row>
    <row r="1269" customHeight="1" spans="1:4">
      <c r="A1269" s="7">
        <v>1267</v>
      </c>
      <c r="B1269" s="8" t="s">
        <v>1078</v>
      </c>
      <c r="C1269" s="8" t="str">
        <f>"唐聪霞"</f>
        <v>唐聪霞</v>
      </c>
      <c r="D1269" s="9" t="s">
        <v>975</v>
      </c>
    </row>
    <row r="1270" customHeight="1" spans="1:4">
      <c r="A1270" s="7">
        <v>1268</v>
      </c>
      <c r="B1270" s="8" t="s">
        <v>1078</v>
      </c>
      <c r="C1270" s="8" t="str">
        <f>"平靖莹"</f>
        <v>平靖莹</v>
      </c>
      <c r="D1270" s="9" t="s">
        <v>1082</v>
      </c>
    </row>
    <row r="1271" customHeight="1" spans="1:4">
      <c r="A1271" s="7">
        <v>1269</v>
      </c>
      <c r="B1271" s="8" t="s">
        <v>1078</v>
      </c>
      <c r="C1271" s="8" t="str">
        <f>"王颖"</f>
        <v>王颖</v>
      </c>
      <c r="D1271" s="9" t="s">
        <v>713</v>
      </c>
    </row>
    <row r="1272" customHeight="1" spans="1:4">
      <c r="A1272" s="7">
        <v>1270</v>
      </c>
      <c r="B1272" s="8" t="s">
        <v>1078</v>
      </c>
      <c r="C1272" s="8" t="str">
        <f>"陈青青"</f>
        <v>陈青青</v>
      </c>
      <c r="D1272" s="9" t="s">
        <v>1083</v>
      </c>
    </row>
    <row r="1273" customHeight="1" spans="1:4">
      <c r="A1273" s="7">
        <v>1271</v>
      </c>
      <c r="B1273" s="8" t="s">
        <v>1078</v>
      </c>
      <c r="C1273" s="8" t="str">
        <f>"王露丹"</f>
        <v>王露丹</v>
      </c>
      <c r="D1273" s="9" t="s">
        <v>7</v>
      </c>
    </row>
    <row r="1274" customHeight="1" spans="1:4">
      <c r="A1274" s="7">
        <v>1272</v>
      </c>
      <c r="B1274" s="8" t="s">
        <v>1078</v>
      </c>
      <c r="C1274" s="8" t="str">
        <f>"许月丽"</f>
        <v>许月丽</v>
      </c>
      <c r="D1274" s="9" t="s">
        <v>1084</v>
      </c>
    </row>
    <row r="1275" customHeight="1" spans="1:4">
      <c r="A1275" s="7">
        <v>1273</v>
      </c>
      <c r="B1275" s="8" t="s">
        <v>1078</v>
      </c>
      <c r="C1275" s="8" t="str">
        <f>"曾茹佳"</f>
        <v>曾茹佳</v>
      </c>
      <c r="D1275" s="9" t="s">
        <v>1085</v>
      </c>
    </row>
    <row r="1276" customHeight="1" spans="1:4">
      <c r="A1276" s="7">
        <v>1274</v>
      </c>
      <c r="B1276" s="8" t="s">
        <v>1078</v>
      </c>
      <c r="C1276" s="8" t="str">
        <f>"张丽娜"</f>
        <v>张丽娜</v>
      </c>
      <c r="D1276" s="9" t="s">
        <v>1086</v>
      </c>
    </row>
    <row r="1277" customHeight="1" spans="1:4">
      <c r="A1277" s="7">
        <v>1275</v>
      </c>
      <c r="B1277" s="8" t="s">
        <v>1078</v>
      </c>
      <c r="C1277" s="8" t="str">
        <f>"曲桐"</f>
        <v>曲桐</v>
      </c>
      <c r="D1277" s="9" t="s">
        <v>1087</v>
      </c>
    </row>
    <row r="1278" customHeight="1" spans="1:4">
      <c r="A1278" s="7">
        <v>1276</v>
      </c>
      <c r="B1278" s="8" t="s">
        <v>1078</v>
      </c>
      <c r="C1278" s="8" t="str">
        <f>"王珂珂"</f>
        <v>王珂珂</v>
      </c>
      <c r="D1278" s="9" t="s">
        <v>1088</v>
      </c>
    </row>
    <row r="1279" customHeight="1" spans="1:4">
      <c r="A1279" s="7">
        <v>1277</v>
      </c>
      <c r="B1279" s="8" t="s">
        <v>1078</v>
      </c>
      <c r="C1279" s="8" t="str">
        <f>"赖信璇"</f>
        <v>赖信璇</v>
      </c>
      <c r="D1279" s="9" t="s">
        <v>1089</v>
      </c>
    </row>
    <row r="1280" customHeight="1" spans="1:4">
      <c r="A1280" s="7">
        <v>1278</v>
      </c>
      <c r="B1280" s="8" t="s">
        <v>1078</v>
      </c>
      <c r="C1280" s="8" t="str">
        <f>"黎兴芳"</f>
        <v>黎兴芳</v>
      </c>
      <c r="D1280" s="9" t="s">
        <v>1090</v>
      </c>
    </row>
    <row r="1281" customHeight="1" spans="1:4">
      <c r="A1281" s="7">
        <v>1279</v>
      </c>
      <c r="B1281" s="8" t="s">
        <v>1078</v>
      </c>
      <c r="C1281" s="8" t="str">
        <f>"黄晶晶"</f>
        <v>黄晶晶</v>
      </c>
      <c r="D1281" s="9" t="s">
        <v>82</v>
      </c>
    </row>
    <row r="1282" customHeight="1" spans="1:4">
      <c r="A1282" s="7">
        <v>1280</v>
      </c>
      <c r="B1282" s="8" t="s">
        <v>1078</v>
      </c>
      <c r="C1282" s="8" t="str">
        <f>"王华月"</f>
        <v>王华月</v>
      </c>
      <c r="D1282" s="9" t="s">
        <v>616</v>
      </c>
    </row>
    <row r="1283" customHeight="1" spans="1:4">
      <c r="A1283" s="7">
        <v>1281</v>
      </c>
      <c r="B1283" s="8" t="s">
        <v>1078</v>
      </c>
      <c r="C1283" s="8" t="str">
        <f>"羊思思"</f>
        <v>羊思思</v>
      </c>
      <c r="D1283" s="9" t="s">
        <v>1091</v>
      </c>
    </row>
    <row r="1284" customHeight="1" spans="1:4">
      <c r="A1284" s="7">
        <v>1282</v>
      </c>
      <c r="B1284" s="8" t="s">
        <v>1078</v>
      </c>
      <c r="C1284" s="8" t="str">
        <f>"范雪梅"</f>
        <v>范雪梅</v>
      </c>
      <c r="D1284" s="9" t="s">
        <v>1092</v>
      </c>
    </row>
    <row r="1285" customHeight="1" spans="1:4">
      <c r="A1285" s="7">
        <v>1283</v>
      </c>
      <c r="B1285" s="8" t="s">
        <v>1078</v>
      </c>
      <c r="C1285" s="8" t="str">
        <f>"陈颖"</f>
        <v>陈颖</v>
      </c>
      <c r="D1285" s="9" t="s">
        <v>128</v>
      </c>
    </row>
    <row r="1286" customHeight="1" spans="1:4">
      <c r="A1286" s="7">
        <v>1284</v>
      </c>
      <c r="B1286" s="8" t="s">
        <v>1078</v>
      </c>
      <c r="C1286" s="8" t="str">
        <f>"翟宏柳"</f>
        <v>翟宏柳</v>
      </c>
      <c r="D1286" s="9" t="s">
        <v>611</v>
      </c>
    </row>
    <row r="1287" customHeight="1" spans="1:4">
      <c r="A1287" s="7">
        <v>1285</v>
      </c>
      <c r="B1287" s="8" t="s">
        <v>1078</v>
      </c>
      <c r="C1287" s="8" t="str">
        <f>"范珊珊"</f>
        <v>范珊珊</v>
      </c>
      <c r="D1287" s="9" t="s">
        <v>1093</v>
      </c>
    </row>
    <row r="1288" customHeight="1" spans="1:4">
      <c r="A1288" s="7">
        <v>1286</v>
      </c>
      <c r="B1288" s="8" t="s">
        <v>1078</v>
      </c>
      <c r="C1288" s="8" t="str">
        <f>"许小环"</f>
        <v>许小环</v>
      </c>
      <c r="D1288" s="9" t="s">
        <v>712</v>
      </c>
    </row>
    <row r="1289" customHeight="1" spans="1:4">
      <c r="A1289" s="7">
        <v>1287</v>
      </c>
      <c r="B1289" s="8" t="s">
        <v>1078</v>
      </c>
      <c r="C1289" s="8" t="str">
        <f>"李小佳"</f>
        <v>李小佳</v>
      </c>
      <c r="D1289" s="9" t="s">
        <v>1094</v>
      </c>
    </row>
    <row r="1290" customHeight="1" spans="1:4">
      <c r="A1290" s="7">
        <v>1288</v>
      </c>
      <c r="B1290" s="8" t="s">
        <v>1078</v>
      </c>
      <c r="C1290" s="8" t="str">
        <f>"袁娜"</f>
        <v>袁娜</v>
      </c>
      <c r="D1290" s="9" t="s">
        <v>1095</v>
      </c>
    </row>
    <row r="1291" customHeight="1" spans="1:4">
      <c r="A1291" s="7">
        <v>1289</v>
      </c>
      <c r="B1291" s="8" t="s">
        <v>1078</v>
      </c>
      <c r="C1291" s="8" t="str">
        <f>"周娟"</f>
        <v>周娟</v>
      </c>
      <c r="D1291" s="9" t="s">
        <v>287</v>
      </c>
    </row>
    <row r="1292" customHeight="1" spans="1:4">
      <c r="A1292" s="7">
        <v>1290</v>
      </c>
      <c r="B1292" s="8" t="s">
        <v>1078</v>
      </c>
      <c r="C1292" s="8" t="str">
        <f>"胡雪燕"</f>
        <v>胡雪燕</v>
      </c>
      <c r="D1292" s="9" t="s">
        <v>1096</v>
      </c>
    </row>
    <row r="1293" customHeight="1" spans="1:4">
      <c r="A1293" s="7">
        <v>1291</v>
      </c>
      <c r="B1293" s="8" t="s">
        <v>1078</v>
      </c>
      <c r="C1293" s="8" t="str">
        <f>"欧小贤"</f>
        <v>欧小贤</v>
      </c>
      <c r="D1293" s="9" t="s">
        <v>1097</v>
      </c>
    </row>
    <row r="1294" customHeight="1" spans="1:4">
      <c r="A1294" s="7">
        <v>1292</v>
      </c>
      <c r="B1294" s="8" t="s">
        <v>1078</v>
      </c>
      <c r="C1294" s="8" t="str">
        <f>"林玉如"</f>
        <v>林玉如</v>
      </c>
      <c r="D1294" s="9" t="s">
        <v>1098</v>
      </c>
    </row>
    <row r="1295" customHeight="1" spans="1:4">
      <c r="A1295" s="7">
        <v>1293</v>
      </c>
      <c r="B1295" s="8" t="s">
        <v>1078</v>
      </c>
      <c r="C1295" s="8" t="str">
        <f>"陈育群"</f>
        <v>陈育群</v>
      </c>
      <c r="D1295" s="9" t="s">
        <v>1099</v>
      </c>
    </row>
    <row r="1296" customHeight="1" spans="1:4">
      <c r="A1296" s="7">
        <v>1294</v>
      </c>
      <c r="B1296" s="8" t="s">
        <v>1078</v>
      </c>
      <c r="C1296" s="8" t="str">
        <f>"羊晓颖"</f>
        <v>羊晓颖</v>
      </c>
      <c r="D1296" s="9" t="s">
        <v>99</v>
      </c>
    </row>
    <row r="1297" customHeight="1" spans="1:4">
      <c r="A1297" s="7">
        <v>1295</v>
      </c>
      <c r="B1297" s="8" t="s">
        <v>1078</v>
      </c>
      <c r="C1297" s="8" t="str">
        <f>"罗佳滆"</f>
        <v>罗佳滆</v>
      </c>
      <c r="D1297" s="9" t="s">
        <v>506</v>
      </c>
    </row>
    <row r="1298" customHeight="1" spans="1:4">
      <c r="A1298" s="7">
        <v>1296</v>
      </c>
      <c r="B1298" s="8" t="s">
        <v>1078</v>
      </c>
      <c r="C1298" s="8" t="str">
        <f>"陈芳梅"</f>
        <v>陈芳梅</v>
      </c>
      <c r="D1298" s="9" t="s">
        <v>992</v>
      </c>
    </row>
    <row r="1299" customHeight="1" spans="1:4">
      <c r="A1299" s="7">
        <v>1297</v>
      </c>
      <c r="B1299" s="8" t="s">
        <v>1078</v>
      </c>
      <c r="C1299" s="8" t="str">
        <f>"陈俊婷"</f>
        <v>陈俊婷</v>
      </c>
      <c r="D1299" s="9" t="s">
        <v>518</v>
      </c>
    </row>
    <row r="1300" customHeight="1" spans="1:4">
      <c r="A1300" s="7">
        <v>1298</v>
      </c>
      <c r="B1300" s="8" t="s">
        <v>1078</v>
      </c>
      <c r="C1300" s="8" t="str">
        <f>"符如莹"</f>
        <v>符如莹</v>
      </c>
      <c r="D1300" s="9" t="s">
        <v>1100</v>
      </c>
    </row>
    <row r="1301" customHeight="1" spans="1:4">
      <c r="A1301" s="7">
        <v>1299</v>
      </c>
      <c r="B1301" s="8" t="s">
        <v>1078</v>
      </c>
      <c r="C1301" s="8" t="str">
        <f>"符美柳"</f>
        <v>符美柳</v>
      </c>
      <c r="D1301" s="9" t="s">
        <v>1101</v>
      </c>
    </row>
    <row r="1302" customHeight="1" spans="1:4">
      <c r="A1302" s="7">
        <v>1300</v>
      </c>
      <c r="B1302" s="8" t="s">
        <v>1078</v>
      </c>
      <c r="C1302" s="8" t="str">
        <f>"黄扬恋"</f>
        <v>黄扬恋</v>
      </c>
      <c r="D1302" s="9" t="s">
        <v>1102</v>
      </c>
    </row>
    <row r="1303" customHeight="1" spans="1:4">
      <c r="A1303" s="7">
        <v>1301</v>
      </c>
      <c r="B1303" s="8" t="s">
        <v>1078</v>
      </c>
      <c r="C1303" s="8" t="str">
        <f>"周秀梅"</f>
        <v>周秀梅</v>
      </c>
      <c r="D1303" s="9" t="s">
        <v>312</v>
      </c>
    </row>
    <row r="1304" customHeight="1" spans="1:4">
      <c r="A1304" s="7">
        <v>1302</v>
      </c>
      <c r="B1304" s="8" t="s">
        <v>1078</v>
      </c>
      <c r="C1304" s="8" t="str">
        <f>"韩蕊"</f>
        <v>韩蕊</v>
      </c>
      <c r="D1304" s="9" t="s">
        <v>1103</v>
      </c>
    </row>
    <row r="1305" customHeight="1" spans="1:4">
      <c r="A1305" s="7">
        <v>1303</v>
      </c>
      <c r="B1305" s="8" t="s">
        <v>1078</v>
      </c>
      <c r="C1305" s="8" t="str">
        <f>"蒋韶峰"</f>
        <v>蒋韶峰</v>
      </c>
      <c r="D1305" s="9" t="s">
        <v>1104</v>
      </c>
    </row>
    <row r="1306" customHeight="1" spans="1:4">
      <c r="A1306" s="7">
        <v>1304</v>
      </c>
      <c r="B1306" s="8" t="s">
        <v>1078</v>
      </c>
      <c r="C1306" s="8" t="str">
        <f>"吕婷婷"</f>
        <v>吕婷婷</v>
      </c>
      <c r="D1306" s="9" t="s">
        <v>1105</v>
      </c>
    </row>
    <row r="1307" customHeight="1" spans="1:4">
      <c r="A1307" s="7">
        <v>1305</v>
      </c>
      <c r="B1307" s="8" t="s">
        <v>1078</v>
      </c>
      <c r="C1307" s="8" t="str">
        <f>"符舒华"</f>
        <v>符舒华</v>
      </c>
      <c r="D1307" s="9" t="s">
        <v>172</v>
      </c>
    </row>
    <row r="1308" customHeight="1" spans="1:4">
      <c r="A1308" s="7">
        <v>1306</v>
      </c>
      <c r="B1308" s="8" t="s">
        <v>1078</v>
      </c>
      <c r="C1308" s="8" t="str">
        <f>"杨丽君"</f>
        <v>杨丽君</v>
      </c>
      <c r="D1308" s="9" t="s">
        <v>1106</v>
      </c>
    </row>
    <row r="1309" customHeight="1" spans="1:4">
      <c r="A1309" s="7">
        <v>1307</v>
      </c>
      <c r="B1309" s="8" t="s">
        <v>1078</v>
      </c>
      <c r="C1309" s="8" t="str">
        <f>"王笑一"</f>
        <v>王笑一</v>
      </c>
      <c r="D1309" s="9" t="s">
        <v>1107</v>
      </c>
    </row>
    <row r="1310" customHeight="1" spans="1:4">
      <c r="A1310" s="7">
        <v>1308</v>
      </c>
      <c r="B1310" s="8" t="s">
        <v>1078</v>
      </c>
      <c r="C1310" s="8" t="str">
        <f>"蒋桂群"</f>
        <v>蒋桂群</v>
      </c>
      <c r="D1310" s="9" t="s">
        <v>1108</v>
      </c>
    </row>
    <row r="1311" customHeight="1" spans="1:4">
      <c r="A1311" s="7">
        <v>1309</v>
      </c>
      <c r="B1311" s="8" t="s">
        <v>1078</v>
      </c>
      <c r="C1311" s="8" t="str">
        <f>"杨定运"</f>
        <v>杨定运</v>
      </c>
      <c r="D1311" s="9" t="s">
        <v>1109</v>
      </c>
    </row>
    <row r="1312" customHeight="1" spans="1:4">
      <c r="A1312" s="7">
        <v>1310</v>
      </c>
      <c r="B1312" s="8" t="s">
        <v>1078</v>
      </c>
      <c r="C1312" s="8" t="str">
        <f>"陈芳香"</f>
        <v>陈芳香</v>
      </c>
      <c r="D1312" s="9" t="s">
        <v>1110</v>
      </c>
    </row>
    <row r="1313" customHeight="1" spans="1:4">
      <c r="A1313" s="7">
        <v>1311</v>
      </c>
      <c r="B1313" s="8" t="s">
        <v>1078</v>
      </c>
      <c r="C1313" s="8" t="str">
        <f>"马雪花"</f>
        <v>马雪花</v>
      </c>
      <c r="D1313" s="9" t="s">
        <v>896</v>
      </c>
    </row>
    <row r="1314" customHeight="1" spans="1:4">
      <c r="A1314" s="7">
        <v>1312</v>
      </c>
      <c r="B1314" s="8" t="s">
        <v>1078</v>
      </c>
      <c r="C1314" s="8" t="str">
        <f>"王珊"</f>
        <v>王珊</v>
      </c>
      <c r="D1314" s="9" t="s">
        <v>1111</v>
      </c>
    </row>
    <row r="1315" customHeight="1" spans="1:4">
      <c r="A1315" s="7">
        <v>1313</v>
      </c>
      <c r="B1315" s="8" t="s">
        <v>1078</v>
      </c>
      <c r="C1315" s="8" t="str">
        <f>"陈日映"</f>
        <v>陈日映</v>
      </c>
      <c r="D1315" s="9" t="s">
        <v>1112</v>
      </c>
    </row>
    <row r="1316" customHeight="1" spans="1:4">
      <c r="A1316" s="7">
        <v>1314</v>
      </c>
      <c r="B1316" s="8" t="s">
        <v>1078</v>
      </c>
      <c r="C1316" s="8" t="str">
        <f>"翟晨飘"</f>
        <v>翟晨飘</v>
      </c>
      <c r="D1316" s="9" t="s">
        <v>141</v>
      </c>
    </row>
    <row r="1317" customHeight="1" spans="1:4">
      <c r="A1317" s="7">
        <v>1315</v>
      </c>
      <c r="B1317" s="8" t="s">
        <v>1078</v>
      </c>
      <c r="C1317" s="8" t="str">
        <f>"林珠玛"</f>
        <v>林珠玛</v>
      </c>
      <c r="D1317" s="9" t="s">
        <v>1113</v>
      </c>
    </row>
    <row r="1318" customHeight="1" spans="1:4">
      <c r="A1318" s="7">
        <v>1316</v>
      </c>
      <c r="B1318" s="8" t="s">
        <v>1078</v>
      </c>
      <c r="C1318" s="8" t="str">
        <f>"张莎"</f>
        <v>张莎</v>
      </c>
      <c r="D1318" s="9" t="s">
        <v>1114</v>
      </c>
    </row>
    <row r="1319" customHeight="1" spans="1:4">
      <c r="A1319" s="7">
        <v>1317</v>
      </c>
      <c r="B1319" s="8" t="s">
        <v>1078</v>
      </c>
      <c r="C1319" s="8" t="str">
        <f>"邢少花"</f>
        <v>邢少花</v>
      </c>
      <c r="D1319" s="9" t="s">
        <v>1115</v>
      </c>
    </row>
    <row r="1320" customHeight="1" spans="1:4">
      <c r="A1320" s="7">
        <v>1318</v>
      </c>
      <c r="B1320" s="8" t="s">
        <v>1078</v>
      </c>
      <c r="C1320" s="8" t="str">
        <f>"陈丽娇"</f>
        <v>陈丽娇</v>
      </c>
      <c r="D1320" s="9" t="s">
        <v>1116</v>
      </c>
    </row>
    <row r="1321" customHeight="1" spans="1:4">
      <c r="A1321" s="7">
        <v>1319</v>
      </c>
      <c r="B1321" s="8" t="s">
        <v>1078</v>
      </c>
      <c r="C1321" s="8" t="str">
        <f>"文肖"</f>
        <v>文肖</v>
      </c>
      <c r="D1321" s="9" t="s">
        <v>1117</v>
      </c>
    </row>
    <row r="1322" customHeight="1" spans="1:4">
      <c r="A1322" s="7">
        <v>1320</v>
      </c>
      <c r="B1322" s="8" t="s">
        <v>1078</v>
      </c>
      <c r="C1322" s="8" t="str">
        <f>"唐召"</f>
        <v>唐召</v>
      </c>
      <c r="D1322" s="9" t="s">
        <v>1118</v>
      </c>
    </row>
    <row r="1323" customHeight="1" spans="1:4">
      <c r="A1323" s="7">
        <v>1321</v>
      </c>
      <c r="B1323" s="8" t="s">
        <v>1078</v>
      </c>
      <c r="C1323" s="8" t="str">
        <f>"王少换"</f>
        <v>王少换</v>
      </c>
      <c r="D1323" s="9" t="s">
        <v>1119</v>
      </c>
    </row>
    <row r="1324" customHeight="1" spans="1:4">
      <c r="A1324" s="7">
        <v>1322</v>
      </c>
      <c r="B1324" s="8" t="s">
        <v>1078</v>
      </c>
      <c r="C1324" s="8" t="str">
        <f>"叶紫佳"</f>
        <v>叶紫佳</v>
      </c>
      <c r="D1324" s="9" t="s">
        <v>1120</v>
      </c>
    </row>
    <row r="1325" customHeight="1" spans="1:4">
      <c r="A1325" s="7">
        <v>1323</v>
      </c>
      <c r="B1325" s="8" t="s">
        <v>1078</v>
      </c>
      <c r="C1325" s="8" t="str">
        <f>"刘碧玉"</f>
        <v>刘碧玉</v>
      </c>
      <c r="D1325" s="9" t="s">
        <v>74</v>
      </c>
    </row>
    <row r="1326" customHeight="1" spans="1:4">
      <c r="A1326" s="7">
        <v>1324</v>
      </c>
      <c r="B1326" s="8" t="s">
        <v>1078</v>
      </c>
      <c r="C1326" s="8" t="str">
        <f>"黎祖坚"</f>
        <v>黎祖坚</v>
      </c>
      <c r="D1326" s="9" t="s">
        <v>1121</v>
      </c>
    </row>
    <row r="1327" customHeight="1" spans="1:4">
      <c r="A1327" s="7">
        <v>1325</v>
      </c>
      <c r="B1327" s="8" t="s">
        <v>1078</v>
      </c>
      <c r="C1327" s="8" t="str">
        <f>"多旭"</f>
        <v>多旭</v>
      </c>
      <c r="D1327" s="9" t="s">
        <v>1122</v>
      </c>
    </row>
    <row r="1328" customHeight="1" spans="1:4">
      <c r="A1328" s="7">
        <v>1326</v>
      </c>
      <c r="B1328" s="8" t="s">
        <v>1078</v>
      </c>
      <c r="C1328" s="8" t="str">
        <f>"邢水汝"</f>
        <v>邢水汝</v>
      </c>
      <c r="D1328" s="9" t="s">
        <v>1007</v>
      </c>
    </row>
    <row r="1329" customHeight="1" spans="1:4">
      <c r="A1329" s="7">
        <v>1327</v>
      </c>
      <c r="B1329" s="8" t="s">
        <v>1078</v>
      </c>
      <c r="C1329" s="8" t="str">
        <f>"陈慧"</f>
        <v>陈慧</v>
      </c>
      <c r="D1329" s="9" t="s">
        <v>360</v>
      </c>
    </row>
    <row r="1330" customHeight="1" spans="1:4">
      <c r="A1330" s="7">
        <v>1328</v>
      </c>
      <c r="B1330" s="8" t="s">
        <v>1078</v>
      </c>
      <c r="C1330" s="8" t="str">
        <f>"陈静花"</f>
        <v>陈静花</v>
      </c>
      <c r="D1330" s="9" t="s">
        <v>1123</v>
      </c>
    </row>
    <row r="1331" customHeight="1" spans="1:4">
      <c r="A1331" s="7">
        <v>1329</v>
      </c>
      <c r="B1331" s="8" t="s">
        <v>1078</v>
      </c>
      <c r="C1331" s="8" t="str">
        <f>"高林鲜"</f>
        <v>高林鲜</v>
      </c>
      <c r="D1331" s="9" t="s">
        <v>1124</v>
      </c>
    </row>
    <row r="1332" customHeight="1" spans="1:4">
      <c r="A1332" s="7">
        <v>1330</v>
      </c>
      <c r="B1332" s="8" t="s">
        <v>1078</v>
      </c>
      <c r="C1332" s="8" t="str">
        <f>"陈灵"</f>
        <v>陈灵</v>
      </c>
      <c r="D1332" s="9" t="s">
        <v>1125</v>
      </c>
    </row>
    <row r="1333" customHeight="1" spans="1:4">
      <c r="A1333" s="7">
        <v>1331</v>
      </c>
      <c r="B1333" s="8" t="s">
        <v>1078</v>
      </c>
      <c r="C1333" s="8" t="str">
        <f>"王莉"</f>
        <v>王莉</v>
      </c>
      <c r="D1333" s="9" t="s">
        <v>1126</v>
      </c>
    </row>
    <row r="1334" customHeight="1" spans="1:4">
      <c r="A1334" s="7">
        <v>1332</v>
      </c>
      <c r="B1334" s="8" t="s">
        <v>1078</v>
      </c>
      <c r="C1334" s="8" t="str">
        <f>"张广芬"</f>
        <v>张广芬</v>
      </c>
      <c r="D1334" s="9" t="s">
        <v>223</v>
      </c>
    </row>
    <row r="1335" customHeight="1" spans="1:4">
      <c r="A1335" s="7">
        <v>1333</v>
      </c>
      <c r="B1335" s="8" t="s">
        <v>1078</v>
      </c>
      <c r="C1335" s="8" t="str">
        <f>"陈蕾伊"</f>
        <v>陈蕾伊</v>
      </c>
      <c r="D1335" s="9" t="s">
        <v>82</v>
      </c>
    </row>
    <row r="1336" customHeight="1" spans="1:4">
      <c r="A1336" s="7">
        <v>1334</v>
      </c>
      <c r="B1336" s="8" t="s">
        <v>1078</v>
      </c>
      <c r="C1336" s="8" t="str">
        <f>"房学舒"</f>
        <v>房学舒</v>
      </c>
      <c r="D1336" s="9" t="s">
        <v>1127</v>
      </c>
    </row>
    <row r="1337" customHeight="1" spans="1:4">
      <c r="A1337" s="7">
        <v>1335</v>
      </c>
      <c r="B1337" s="8" t="s">
        <v>1078</v>
      </c>
      <c r="C1337" s="8" t="str">
        <f>"黄媛媛"</f>
        <v>黄媛媛</v>
      </c>
      <c r="D1337" s="9" t="s">
        <v>1128</v>
      </c>
    </row>
    <row r="1338" customHeight="1" spans="1:4">
      <c r="A1338" s="7">
        <v>1336</v>
      </c>
      <c r="B1338" s="8" t="s">
        <v>1078</v>
      </c>
      <c r="C1338" s="8" t="str">
        <f>"黄文凤"</f>
        <v>黄文凤</v>
      </c>
      <c r="D1338" s="9" t="s">
        <v>1129</v>
      </c>
    </row>
    <row r="1339" customHeight="1" spans="1:4">
      <c r="A1339" s="7">
        <v>1337</v>
      </c>
      <c r="B1339" s="8" t="s">
        <v>1078</v>
      </c>
      <c r="C1339" s="8" t="str">
        <f>"王光怀"</f>
        <v>王光怀</v>
      </c>
      <c r="D1339" s="9" t="s">
        <v>1130</v>
      </c>
    </row>
    <row r="1340" customHeight="1" spans="1:4">
      <c r="A1340" s="7">
        <v>1338</v>
      </c>
      <c r="B1340" s="8" t="s">
        <v>1078</v>
      </c>
      <c r="C1340" s="8" t="str">
        <f>"侯琳"</f>
        <v>侯琳</v>
      </c>
      <c r="D1340" s="9" t="s">
        <v>1131</v>
      </c>
    </row>
    <row r="1341" customHeight="1" spans="1:4">
      <c r="A1341" s="7">
        <v>1339</v>
      </c>
      <c r="B1341" s="8" t="s">
        <v>1078</v>
      </c>
      <c r="C1341" s="8" t="str">
        <f>"黄小含"</f>
        <v>黄小含</v>
      </c>
      <c r="D1341" s="9" t="s">
        <v>1132</v>
      </c>
    </row>
    <row r="1342" customHeight="1" spans="1:4">
      <c r="A1342" s="7">
        <v>1340</v>
      </c>
      <c r="B1342" s="8" t="s">
        <v>1078</v>
      </c>
      <c r="C1342" s="8" t="str">
        <f>"何菲"</f>
        <v>何菲</v>
      </c>
      <c r="D1342" s="9" t="s">
        <v>1133</v>
      </c>
    </row>
    <row r="1343" customHeight="1" spans="1:4">
      <c r="A1343" s="7">
        <v>1341</v>
      </c>
      <c r="B1343" s="8" t="s">
        <v>1078</v>
      </c>
      <c r="C1343" s="8" t="str">
        <f>"黎政容"</f>
        <v>黎政容</v>
      </c>
      <c r="D1343" s="9" t="s">
        <v>1134</v>
      </c>
    </row>
    <row r="1344" customHeight="1" spans="1:4">
      <c r="A1344" s="7">
        <v>1342</v>
      </c>
      <c r="B1344" s="8" t="s">
        <v>1078</v>
      </c>
      <c r="C1344" s="8" t="str">
        <f>"陈可芊"</f>
        <v>陈可芊</v>
      </c>
      <c r="D1344" s="9" t="s">
        <v>287</v>
      </c>
    </row>
    <row r="1345" customHeight="1" spans="1:4">
      <c r="A1345" s="7">
        <v>1343</v>
      </c>
      <c r="B1345" s="8" t="s">
        <v>1078</v>
      </c>
      <c r="C1345" s="8" t="str">
        <f>"孙悦"</f>
        <v>孙悦</v>
      </c>
      <c r="D1345" s="9" t="s">
        <v>1135</v>
      </c>
    </row>
    <row r="1346" customHeight="1" spans="1:4">
      <c r="A1346" s="7">
        <v>1344</v>
      </c>
      <c r="B1346" s="8" t="s">
        <v>1078</v>
      </c>
      <c r="C1346" s="8" t="str">
        <f>"何有妍"</f>
        <v>何有妍</v>
      </c>
      <c r="D1346" s="9" t="s">
        <v>1136</v>
      </c>
    </row>
    <row r="1347" customHeight="1" spans="1:4">
      <c r="A1347" s="7">
        <v>1345</v>
      </c>
      <c r="B1347" s="8" t="s">
        <v>1078</v>
      </c>
      <c r="C1347" s="8" t="str">
        <f>"邢尤珍"</f>
        <v>邢尤珍</v>
      </c>
      <c r="D1347" s="9" t="s">
        <v>20</v>
      </c>
    </row>
    <row r="1348" customHeight="1" spans="1:4">
      <c r="A1348" s="7">
        <v>1346</v>
      </c>
      <c r="B1348" s="8" t="s">
        <v>1078</v>
      </c>
      <c r="C1348" s="8" t="str">
        <f>"郑雪君"</f>
        <v>郑雪君</v>
      </c>
      <c r="D1348" s="9" t="s">
        <v>1137</v>
      </c>
    </row>
    <row r="1349" customHeight="1" spans="1:4">
      <c r="A1349" s="7">
        <v>1347</v>
      </c>
      <c r="B1349" s="8" t="s">
        <v>1078</v>
      </c>
      <c r="C1349" s="8" t="str">
        <f>"王豪杰"</f>
        <v>王豪杰</v>
      </c>
      <c r="D1349" s="9" t="s">
        <v>1138</v>
      </c>
    </row>
    <row r="1350" customHeight="1" spans="1:4">
      <c r="A1350" s="7">
        <v>1348</v>
      </c>
      <c r="B1350" s="8" t="s">
        <v>1078</v>
      </c>
      <c r="C1350" s="8" t="str">
        <f>"陈宇萱"</f>
        <v>陈宇萱</v>
      </c>
      <c r="D1350" s="9" t="s">
        <v>1139</v>
      </c>
    </row>
    <row r="1351" customHeight="1" spans="1:4">
      <c r="A1351" s="7">
        <v>1349</v>
      </c>
      <c r="B1351" s="8" t="s">
        <v>1078</v>
      </c>
      <c r="C1351" s="8" t="str">
        <f>"刘乃嘉"</f>
        <v>刘乃嘉</v>
      </c>
      <c r="D1351" s="9" t="s">
        <v>1140</v>
      </c>
    </row>
    <row r="1352" customHeight="1" spans="1:4">
      <c r="A1352" s="7">
        <v>1350</v>
      </c>
      <c r="B1352" s="8" t="s">
        <v>1078</v>
      </c>
      <c r="C1352" s="8" t="str">
        <f>"吉训臣"</f>
        <v>吉训臣</v>
      </c>
      <c r="D1352" s="9" t="s">
        <v>473</v>
      </c>
    </row>
    <row r="1353" customHeight="1" spans="1:4">
      <c r="A1353" s="7">
        <v>1351</v>
      </c>
      <c r="B1353" s="8" t="s">
        <v>1078</v>
      </c>
      <c r="C1353" s="8" t="str">
        <f>"黄春"</f>
        <v>黄春</v>
      </c>
      <c r="D1353" s="9" t="s">
        <v>1141</v>
      </c>
    </row>
    <row r="1354" customHeight="1" spans="1:4">
      <c r="A1354" s="7">
        <v>1352</v>
      </c>
      <c r="B1354" s="8" t="s">
        <v>1078</v>
      </c>
      <c r="C1354" s="8" t="str">
        <f>"刘珍玲"</f>
        <v>刘珍玲</v>
      </c>
      <c r="D1354" s="9" t="s">
        <v>1142</v>
      </c>
    </row>
    <row r="1355" customHeight="1" spans="1:4">
      <c r="A1355" s="7">
        <v>1353</v>
      </c>
      <c r="B1355" s="8" t="s">
        <v>1078</v>
      </c>
      <c r="C1355" s="8" t="str">
        <f>"高敏"</f>
        <v>高敏</v>
      </c>
      <c r="D1355" s="9" t="s">
        <v>1143</v>
      </c>
    </row>
    <row r="1356" customHeight="1" spans="1:4">
      <c r="A1356" s="7">
        <v>1354</v>
      </c>
      <c r="B1356" s="8" t="s">
        <v>1078</v>
      </c>
      <c r="C1356" s="8" t="str">
        <f>"王政莹"</f>
        <v>王政莹</v>
      </c>
      <c r="D1356" s="9" t="s">
        <v>1144</v>
      </c>
    </row>
    <row r="1357" customHeight="1" spans="1:4">
      <c r="A1357" s="7">
        <v>1355</v>
      </c>
      <c r="B1357" s="8" t="s">
        <v>1078</v>
      </c>
      <c r="C1357" s="8" t="str">
        <f>"王楚婷"</f>
        <v>王楚婷</v>
      </c>
      <c r="D1357" s="9" t="s">
        <v>174</v>
      </c>
    </row>
    <row r="1358" customHeight="1" spans="1:4">
      <c r="A1358" s="7">
        <v>1356</v>
      </c>
      <c r="B1358" s="8" t="s">
        <v>1078</v>
      </c>
      <c r="C1358" s="8" t="str">
        <f>"周晶晶"</f>
        <v>周晶晶</v>
      </c>
      <c r="D1358" s="9" t="s">
        <v>1145</v>
      </c>
    </row>
    <row r="1359" customHeight="1" spans="1:4">
      <c r="A1359" s="7">
        <v>1357</v>
      </c>
      <c r="B1359" s="8" t="s">
        <v>1078</v>
      </c>
      <c r="C1359" s="8" t="str">
        <f>"符玉舅"</f>
        <v>符玉舅</v>
      </c>
      <c r="D1359" s="9" t="s">
        <v>1146</v>
      </c>
    </row>
    <row r="1360" customHeight="1" spans="1:4">
      <c r="A1360" s="7">
        <v>1358</v>
      </c>
      <c r="B1360" s="8" t="s">
        <v>1078</v>
      </c>
      <c r="C1360" s="8" t="str">
        <f>"倪海燕"</f>
        <v>倪海燕</v>
      </c>
      <c r="D1360" s="9" t="s">
        <v>75</v>
      </c>
    </row>
    <row r="1361" customHeight="1" spans="1:4">
      <c r="A1361" s="7">
        <v>1359</v>
      </c>
      <c r="B1361" s="8" t="s">
        <v>1078</v>
      </c>
      <c r="C1361" s="8" t="str">
        <f>"李丽丽"</f>
        <v>李丽丽</v>
      </c>
      <c r="D1361" s="9" t="s">
        <v>1147</v>
      </c>
    </row>
    <row r="1362" customHeight="1" spans="1:4">
      <c r="A1362" s="7">
        <v>1360</v>
      </c>
      <c r="B1362" s="8" t="s">
        <v>1078</v>
      </c>
      <c r="C1362" s="8" t="str">
        <f>"吴雨蓓"</f>
        <v>吴雨蓓</v>
      </c>
      <c r="D1362" s="9" t="s">
        <v>30</v>
      </c>
    </row>
    <row r="1363" customHeight="1" spans="1:4">
      <c r="A1363" s="7">
        <v>1361</v>
      </c>
      <c r="B1363" s="8" t="s">
        <v>1078</v>
      </c>
      <c r="C1363" s="8" t="str">
        <f>"王春杨"</f>
        <v>王春杨</v>
      </c>
      <c r="D1363" s="9" t="s">
        <v>1148</v>
      </c>
    </row>
    <row r="1364" customHeight="1" spans="1:4">
      <c r="A1364" s="7">
        <v>1362</v>
      </c>
      <c r="B1364" s="8" t="s">
        <v>1078</v>
      </c>
      <c r="C1364" s="8" t="str">
        <f>"郑薇"</f>
        <v>郑薇</v>
      </c>
      <c r="D1364" s="9" t="s">
        <v>1149</v>
      </c>
    </row>
    <row r="1365" customHeight="1" spans="1:4">
      <c r="A1365" s="7">
        <v>1363</v>
      </c>
      <c r="B1365" s="8" t="s">
        <v>1078</v>
      </c>
      <c r="C1365" s="8" t="str">
        <f>"黎宥兰"</f>
        <v>黎宥兰</v>
      </c>
      <c r="D1365" s="9" t="s">
        <v>342</v>
      </c>
    </row>
    <row r="1366" customHeight="1" spans="1:4">
      <c r="A1366" s="7">
        <v>1364</v>
      </c>
      <c r="B1366" s="8" t="s">
        <v>1078</v>
      </c>
      <c r="C1366" s="8" t="str">
        <f>"李从然"</f>
        <v>李从然</v>
      </c>
      <c r="D1366" s="9" t="s">
        <v>1150</v>
      </c>
    </row>
    <row r="1367" customHeight="1" spans="1:4">
      <c r="A1367" s="7">
        <v>1365</v>
      </c>
      <c r="B1367" s="8" t="s">
        <v>1078</v>
      </c>
      <c r="C1367" s="8" t="str">
        <f>"董锦红"</f>
        <v>董锦红</v>
      </c>
      <c r="D1367" s="9" t="s">
        <v>293</v>
      </c>
    </row>
    <row r="1368" customHeight="1" spans="1:4">
      <c r="A1368" s="7">
        <v>1366</v>
      </c>
      <c r="B1368" s="8" t="s">
        <v>1078</v>
      </c>
      <c r="C1368" s="8" t="str">
        <f>"郝博雅"</f>
        <v>郝博雅</v>
      </c>
      <c r="D1368" s="9" t="s">
        <v>99</v>
      </c>
    </row>
    <row r="1369" customHeight="1" spans="1:4">
      <c r="A1369" s="7">
        <v>1367</v>
      </c>
      <c r="B1369" s="8" t="s">
        <v>1078</v>
      </c>
      <c r="C1369" s="8" t="str">
        <f>"陈颖"</f>
        <v>陈颖</v>
      </c>
      <c r="D1369" s="9" t="s">
        <v>233</v>
      </c>
    </row>
    <row r="1370" customHeight="1" spans="1:4">
      <c r="A1370" s="7">
        <v>1368</v>
      </c>
      <c r="B1370" s="8" t="s">
        <v>1078</v>
      </c>
      <c r="C1370" s="8" t="str">
        <f>"周惠婷"</f>
        <v>周惠婷</v>
      </c>
      <c r="D1370" s="9" t="s">
        <v>613</v>
      </c>
    </row>
    <row r="1371" customHeight="1" spans="1:4">
      <c r="A1371" s="7">
        <v>1369</v>
      </c>
      <c r="B1371" s="8" t="s">
        <v>1078</v>
      </c>
      <c r="C1371" s="8" t="str">
        <f>"黎俊娜"</f>
        <v>黎俊娜</v>
      </c>
      <c r="D1371" s="9" t="s">
        <v>304</v>
      </c>
    </row>
    <row r="1372" customHeight="1" spans="1:4">
      <c r="A1372" s="7">
        <v>1370</v>
      </c>
      <c r="B1372" s="8" t="s">
        <v>1078</v>
      </c>
      <c r="C1372" s="8" t="str">
        <f>"蔡惠"</f>
        <v>蔡惠</v>
      </c>
      <c r="D1372" s="9" t="s">
        <v>1151</v>
      </c>
    </row>
    <row r="1373" customHeight="1" spans="1:4">
      <c r="A1373" s="7">
        <v>1371</v>
      </c>
      <c r="B1373" s="8" t="s">
        <v>1078</v>
      </c>
      <c r="C1373" s="8" t="str">
        <f>"林蕾"</f>
        <v>林蕾</v>
      </c>
      <c r="D1373" s="9" t="s">
        <v>1152</v>
      </c>
    </row>
    <row r="1374" customHeight="1" spans="1:4">
      <c r="A1374" s="7">
        <v>1372</v>
      </c>
      <c r="B1374" s="8" t="s">
        <v>1078</v>
      </c>
      <c r="C1374" s="8" t="str">
        <f>"郑萍"</f>
        <v>郑萍</v>
      </c>
      <c r="D1374" s="9" t="s">
        <v>1142</v>
      </c>
    </row>
    <row r="1375" customHeight="1" spans="1:4">
      <c r="A1375" s="7">
        <v>1373</v>
      </c>
      <c r="B1375" s="8" t="s">
        <v>1078</v>
      </c>
      <c r="C1375" s="8" t="str">
        <f>"唐岸"</f>
        <v>唐岸</v>
      </c>
      <c r="D1375" s="9" t="s">
        <v>1153</v>
      </c>
    </row>
    <row r="1376" customHeight="1" spans="1:4">
      <c r="A1376" s="7">
        <v>1374</v>
      </c>
      <c r="B1376" s="8" t="s">
        <v>1078</v>
      </c>
      <c r="C1376" s="8" t="str">
        <f>"孟令琦"</f>
        <v>孟令琦</v>
      </c>
      <c r="D1376" s="9" t="s">
        <v>1154</v>
      </c>
    </row>
    <row r="1377" customHeight="1" spans="1:4">
      <c r="A1377" s="7">
        <v>1375</v>
      </c>
      <c r="B1377" s="8" t="s">
        <v>1078</v>
      </c>
      <c r="C1377" s="8" t="str">
        <f>"陈积媛"</f>
        <v>陈积媛</v>
      </c>
      <c r="D1377" s="9" t="s">
        <v>833</v>
      </c>
    </row>
    <row r="1378" customHeight="1" spans="1:4">
      <c r="A1378" s="7">
        <v>1376</v>
      </c>
      <c r="B1378" s="8" t="s">
        <v>1078</v>
      </c>
      <c r="C1378" s="8" t="str">
        <f>"杨姬莹"</f>
        <v>杨姬莹</v>
      </c>
      <c r="D1378" s="9" t="s">
        <v>413</v>
      </c>
    </row>
    <row r="1379" customHeight="1" spans="1:4">
      <c r="A1379" s="7">
        <v>1377</v>
      </c>
      <c r="B1379" s="8" t="s">
        <v>1078</v>
      </c>
      <c r="C1379" s="8" t="str">
        <f>"黎丽菁"</f>
        <v>黎丽菁</v>
      </c>
      <c r="D1379" s="9" t="s">
        <v>1155</v>
      </c>
    </row>
    <row r="1380" customHeight="1" spans="1:4">
      <c r="A1380" s="7">
        <v>1378</v>
      </c>
      <c r="B1380" s="8" t="s">
        <v>1078</v>
      </c>
      <c r="C1380" s="8" t="str">
        <f>"蒲高茜"</f>
        <v>蒲高茜</v>
      </c>
      <c r="D1380" s="9" t="s">
        <v>1156</v>
      </c>
    </row>
    <row r="1381" customHeight="1" spans="1:4">
      <c r="A1381" s="7">
        <v>1379</v>
      </c>
      <c r="B1381" s="8" t="s">
        <v>1078</v>
      </c>
      <c r="C1381" s="8" t="str">
        <f>"张文慧"</f>
        <v>张文慧</v>
      </c>
      <c r="D1381" s="9" t="s">
        <v>1157</v>
      </c>
    </row>
    <row r="1382" customHeight="1" spans="1:4">
      <c r="A1382" s="7">
        <v>1380</v>
      </c>
      <c r="B1382" s="8" t="s">
        <v>1078</v>
      </c>
      <c r="C1382" s="8" t="str">
        <f>"邓凯丽"</f>
        <v>邓凯丽</v>
      </c>
      <c r="D1382" s="9" t="s">
        <v>1158</v>
      </c>
    </row>
    <row r="1383" customHeight="1" spans="1:4">
      <c r="A1383" s="7">
        <v>1381</v>
      </c>
      <c r="B1383" s="8" t="s">
        <v>1078</v>
      </c>
      <c r="C1383" s="8" t="str">
        <f>"蔡兰"</f>
        <v>蔡兰</v>
      </c>
      <c r="D1383" s="9" t="s">
        <v>77</v>
      </c>
    </row>
    <row r="1384" customHeight="1" spans="1:4">
      <c r="A1384" s="7">
        <v>1382</v>
      </c>
      <c r="B1384" s="8" t="s">
        <v>1078</v>
      </c>
      <c r="C1384" s="8" t="str">
        <f>"陈欢"</f>
        <v>陈欢</v>
      </c>
      <c r="D1384" s="9" t="s">
        <v>962</v>
      </c>
    </row>
    <row r="1385" customHeight="1" spans="1:4">
      <c r="A1385" s="7">
        <v>1383</v>
      </c>
      <c r="B1385" s="8" t="s">
        <v>1078</v>
      </c>
      <c r="C1385" s="8" t="str">
        <f>"陈晶瑜"</f>
        <v>陈晶瑜</v>
      </c>
      <c r="D1385" s="9" t="s">
        <v>1159</v>
      </c>
    </row>
    <row r="1386" customHeight="1" spans="1:4">
      <c r="A1386" s="7">
        <v>1384</v>
      </c>
      <c r="B1386" s="8" t="s">
        <v>1078</v>
      </c>
      <c r="C1386" s="8" t="str">
        <f>"吴小佳"</f>
        <v>吴小佳</v>
      </c>
      <c r="D1386" s="9" t="s">
        <v>1160</v>
      </c>
    </row>
    <row r="1387" customHeight="1" spans="1:4">
      <c r="A1387" s="7">
        <v>1385</v>
      </c>
      <c r="B1387" s="8" t="s">
        <v>1078</v>
      </c>
      <c r="C1387" s="8" t="str">
        <f>"唐菊美"</f>
        <v>唐菊美</v>
      </c>
      <c r="D1387" s="9" t="s">
        <v>523</v>
      </c>
    </row>
    <row r="1388" customHeight="1" spans="1:4">
      <c r="A1388" s="7">
        <v>1386</v>
      </c>
      <c r="B1388" s="8" t="s">
        <v>1078</v>
      </c>
      <c r="C1388" s="8" t="str">
        <f>"黄娓"</f>
        <v>黄娓</v>
      </c>
      <c r="D1388" s="9" t="s">
        <v>1161</v>
      </c>
    </row>
    <row r="1389" customHeight="1" spans="1:4">
      <c r="A1389" s="7">
        <v>1387</v>
      </c>
      <c r="B1389" s="8" t="s">
        <v>1078</v>
      </c>
      <c r="C1389" s="8" t="str">
        <f>"苏吉倩"</f>
        <v>苏吉倩</v>
      </c>
      <c r="D1389" s="9" t="s">
        <v>1162</v>
      </c>
    </row>
    <row r="1390" customHeight="1" spans="1:4">
      <c r="A1390" s="7">
        <v>1388</v>
      </c>
      <c r="B1390" s="8" t="s">
        <v>1078</v>
      </c>
      <c r="C1390" s="8" t="str">
        <f>"何春玲"</f>
        <v>何春玲</v>
      </c>
      <c r="D1390" s="9" t="s">
        <v>899</v>
      </c>
    </row>
    <row r="1391" customHeight="1" spans="1:4">
      <c r="A1391" s="7">
        <v>1389</v>
      </c>
      <c r="B1391" s="8" t="s">
        <v>1078</v>
      </c>
      <c r="C1391" s="8" t="str">
        <f>"赵岩"</f>
        <v>赵岩</v>
      </c>
      <c r="D1391" s="9" t="s">
        <v>1163</v>
      </c>
    </row>
    <row r="1392" customHeight="1" spans="1:4">
      <c r="A1392" s="7">
        <v>1390</v>
      </c>
      <c r="B1392" s="8" t="s">
        <v>1078</v>
      </c>
      <c r="C1392" s="8" t="str">
        <f>"陈五站"</f>
        <v>陈五站</v>
      </c>
      <c r="D1392" s="9" t="s">
        <v>1164</v>
      </c>
    </row>
    <row r="1393" customHeight="1" spans="1:4">
      <c r="A1393" s="7">
        <v>1391</v>
      </c>
      <c r="B1393" s="8" t="s">
        <v>1078</v>
      </c>
      <c r="C1393" s="8" t="str">
        <f>"陈丽玮"</f>
        <v>陈丽玮</v>
      </c>
      <c r="D1393" s="9" t="s">
        <v>1165</v>
      </c>
    </row>
    <row r="1394" customHeight="1" spans="1:4">
      <c r="A1394" s="7">
        <v>1392</v>
      </c>
      <c r="B1394" s="8" t="s">
        <v>1078</v>
      </c>
      <c r="C1394" s="8" t="str">
        <f>"罗思婷"</f>
        <v>罗思婷</v>
      </c>
      <c r="D1394" s="9" t="s">
        <v>544</v>
      </c>
    </row>
    <row r="1395" customHeight="1" spans="1:4">
      <c r="A1395" s="7">
        <v>1393</v>
      </c>
      <c r="B1395" s="8" t="s">
        <v>1078</v>
      </c>
      <c r="C1395" s="8" t="str">
        <f>"苏佳佳"</f>
        <v>苏佳佳</v>
      </c>
      <c r="D1395" s="9" t="s">
        <v>1157</v>
      </c>
    </row>
    <row r="1396" customHeight="1" spans="1:4">
      <c r="A1396" s="7">
        <v>1394</v>
      </c>
      <c r="B1396" s="8" t="s">
        <v>1078</v>
      </c>
      <c r="C1396" s="8" t="str">
        <f>"陈海欣"</f>
        <v>陈海欣</v>
      </c>
      <c r="D1396" s="9" t="s">
        <v>1166</v>
      </c>
    </row>
    <row r="1397" customHeight="1" spans="1:4">
      <c r="A1397" s="7">
        <v>1395</v>
      </c>
      <c r="B1397" s="8" t="s">
        <v>1078</v>
      </c>
      <c r="C1397" s="8" t="str">
        <f>"伍美若"</f>
        <v>伍美若</v>
      </c>
      <c r="D1397" s="9" t="s">
        <v>506</v>
      </c>
    </row>
    <row r="1398" customHeight="1" spans="1:4">
      <c r="A1398" s="7">
        <v>1396</v>
      </c>
      <c r="B1398" s="8" t="s">
        <v>1078</v>
      </c>
      <c r="C1398" s="8" t="str">
        <f>"符霞萍"</f>
        <v>符霞萍</v>
      </c>
      <c r="D1398" s="9" t="s">
        <v>1167</v>
      </c>
    </row>
    <row r="1399" customHeight="1" spans="1:4">
      <c r="A1399" s="7">
        <v>1397</v>
      </c>
      <c r="B1399" s="8" t="s">
        <v>1078</v>
      </c>
      <c r="C1399" s="8" t="str">
        <f>"邱琳"</f>
        <v>邱琳</v>
      </c>
      <c r="D1399" s="9" t="s">
        <v>1142</v>
      </c>
    </row>
    <row r="1400" customHeight="1" spans="1:4">
      <c r="A1400" s="7">
        <v>1398</v>
      </c>
      <c r="B1400" s="8" t="s">
        <v>1078</v>
      </c>
      <c r="C1400" s="8" t="str">
        <f>"方洪玉"</f>
        <v>方洪玉</v>
      </c>
      <c r="D1400" s="9" t="s">
        <v>1168</v>
      </c>
    </row>
    <row r="1401" customHeight="1" spans="1:4">
      <c r="A1401" s="7">
        <v>1399</v>
      </c>
      <c r="B1401" s="8" t="s">
        <v>1078</v>
      </c>
      <c r="C1401" s="8" t="str">
        <f>"王思璎"</f>
        <v>王思璎</v>
      </c>
      <c r="D1401" s="9" t="s">
        <v>1169</v>
      </c>
    </row>
    <row r="1402" customHeight="1" spans="1:4">
      <c r="A1402" s="7">
        <v>1400</v>
      </c>
      <c r="B1402" s="8" t="s">
        <v>1078</v>
      </c>
      <c r="C1402" s="8" t="str">
        <f>"唐电玉"</f>
        <v>唐电玉</v>
      </c>
      <c r="D1402" s="9" t="s">
        <v>287</v>
      </c>
    </row>
    <row r="1403" customHeight="1" spans="1:4">
      <c r="A1403" s="7">
        <v>1401</v>
      </c>
      <c r="B1403" s="8" t="s">
        <v>1078</v>
      </c>
      <c r="C1403" s="8" t="str">
        <f>"林仙"</f>
        <v>林仙</v>
      </c>
      <c r="D1403" s="9" t="s">
        <v>1170</v>
      </c>
    </row>
    <row r="1404" customHeight="1" spans="1:4">
      <c r="A1404" s="7">
        <v>1402</v>
      </c>
      <c r="B1404" s="8" t="s">
        <v>1078</v>
      </c>
      <c r="C1404" s="8" t="str">
        <f>"吴丹"</f>
        <v>吴丹</v>
      </c>
      <c r="D1404" s="9" t="s">
        <v>1171</v>
      </c>
    </row>
    <row r="1405" customHeight="1" spans="1:4">
      <c r="A1405" s="7">
        <v>1403</v>
      </c>
      <c r="B1405" s="8" t="s">
        <v>1078</v>
      </c>
      <c r="C1405" s="8" t="str">
        <f>"王艳"</f>
        <v>王艳</v>
      </c>
      <c r="D1405" s="9" t="s">
        <v>1172</v>
      </c>
    </row>
    <row r="1406" customHeight="1" spans="1:4">
      <c r="A1406" s="7">
        <v>1404</v>
      </c>
      <c r="B1406" s="8" t="s">
        <v>1078</v>
      </c>
      <c r="C1406" s="8" t="str">
        <f>"聂杨"</f>
        <v>聂杨</v>
      </c>
      <c r="D1406" s="9" t="s">
        <v>1173</v>
      </c>
    </row>
    <row r="1407" customHeight="1" spans="1:4">
      <c r="A1407" s="7">
        <v>1405</v>
      </c>
      <c r="B1407" s="8" t="s">
        <v>1078</v>
      </c>
      <c r="C1407" s="8" t="str">
        <f>"吉美仙"</f>
        <v>吉美仙</v>
      </c>
      <c r="D1407" s="9" t="s">
        <v>1174</v>
      </c>
    </row>
    <row r="1408" customHeight="1" spans="1:4">
      <c r="A1408" s="7">
        <v>1406</v>
      </c>
      <c r="B1408" s="8" t="s">
        <v>1078</v>
      </c>
      <c r="C1408" s="8" t="str">
        <f>"文精娇"</f>
        <v>文精娇</v>
      </c>
      <c r="D1408" s="9" t="s">
        <v>1175</v>
      </c>
    </row>
    <row r="1409" customHeight="1" spans="1:4">
      <c r="A1409" s="7">
        <v>1407</v>
      </c>
      <c r="B1409" s="8" t="s">
        <v>1078</v>
      </c>
      <c r="C1409" s="8" t="str">
        <f>"曾晴"</f>
        <v>曾晴</v>
      </c>
      <c r="D1409" s="9" t="s">
        <v>1176</v>
      </c>
    </row>
    <row r="1410" customHeight="1" spans="1:4">
      <c r="A1410" s="7">
        <v>1408</v>
      </c>
      <c r="B1410" s="8" t="s">
        <v>1078</v>
      </c>
      <c r="C1410" s="8" t="str">
        <f>"雷亭亭"</f>
        <v>雷亭亭</v>
      </c>
      <c r="D1410" s="9" t="s">
        <v>1177</v>
      </c>
    </row>
    <row r="1411" customHeight="1" spans="1:4">
      <c r="A1411" s="7">
        <v>1409</v>
      </c>
      <c r="B1411" s="8" t="s">
        <v>1078</v>
      </c>
      <c r="C1411" s="8" t="str">
        <f>"董朝燕"</f>
        <v>董朝燕</v>
      </c>
      <c r="D1411" s="9" t="s">
        <v>34</v>
      </c>
    </row>
    <row r="1412" customHeight="1" spans="1:4">
      <c r="A1412" s="7">
        <v>1410</v>
      </c>
      <c r="B1412" s="8" t="s">
        <v>1078</v>
      </c>
      <c r="C1412" s="8" t="str">
        <f>"黎春亨"</f>
        <v>黎春亨</v>
      </c>
      <c r="D1412" s="9" t="s">
        <v>712</v>
      </c>
    </row>
    <row r="1413" customHeight="1" spans="1:4">
      <c r="A1413" s="7">
        <v>1411</v>
      </c>
      <c r="B1413" s="8" t="s">
        <v>1078</v>
      </c>
      <c r="C1413" s="8" t="str">
        <f>"范艳慧"</f>
        <v>范艳慧</v>
      </c>
      <c r="D1413" s="9" t="s">
        <v>1178</v>
      </c>
    </row>
    <row r="1414" customHeight="1" spans="1:4">
      <c r="A1414" s="7">
        <v>1412</v>
      </c>
      <c r="B1414" s="8" t="s">
        <v>1078</v>
      </c>
      <c r="C1414" s="8" t="str">
        <f>"倪俊伦"</f>
        <v>倪俊伦</v>
      </c>
      <c r="D1414" s="9" t="s">
        <v>1179</v>
      </c>
    </row>
    <row r="1415" customHeight="1" spans="1:4">
      <c r="A1415" s="7">
        <v>1413</v>
      </c>
      <c r="B1415" s="8" t="s">
        <v>1078</v>
      </c>
      <c r="C1415" s="8" t="str">
        <f>"陈巧霞"</f>
        <v>陈巧霞</v>
      </c>
      <c r="D1415" s="9" t="s">
        <v>61</v>
      </c>
    </row>
    <row r="1416" customHeight="1" spans="1:4">
      <c r="A1416" s="7">
        <v>1414</v>
      </c>
      <c r="B1416" s="8" t="s">
        <v>1078</v>
      </c>
      <c r="C1416" s="8" t="str">
        <f>"潘敏敏"</f>
        <v>潘敏敏</v>
      </c>
      <c r="D1416" s="9" t="s">
        <v>601</v>
      </c>
    </row>
    <row r="1417" customHeight="1" spans="1:4">
      <c r="A1417" s="7">
        <v>1415</v>
      </c>
      <c r="B1417" s="8" t="s">
        <v>1078</v>
      </c>
      <c r="C1417" s="8" t="str">
        <f>"罗娇"</f>
        <v>罗娇</v>
      </c>
      <c r="D1417" s="9" t="s">
        <v>244</v>
      </c>
    </row>
    <row r="1418" customHeight="1" spans="1:4">
      <c r="A1418" s="7">
        <v>1416</v>
      </c>
      <c r="B1418" s="8" t="s">
        <v>1078</v>
      </c>
      <c r="C1418" s="8" t="str">
        <f>"王曼瑾"</f>
        <v>王曼瑾</v>
      </c>
      <c r="D1418" s="9" t="s">
        <v>804</v>
      </c>
    </row>
    <row r="1419" customHeight="1" spans="1:4">
      <c r="A1419" s="7">
        <v>1417</v>
      </c>
      <c r="B1419" s="8" t="s">
        <v>1078</v>
      </c>
      <c r="C1419" s="8" t="str">
        <f>"陈彩龄"</f>
        <v>陈彩龄</v>
      </c>
      <c r="D1419" s="9" t="s">
        <v>504</v>
      </c>
    </row>
    <row r="1420" customHeight="1" spans="1:4">
      <c r="A1420" s="7">
        <v>1418</v>
      </c>
      <c r="B1420" s="8" t="s">
        <v>1078</v>
      </c>
      <c r="C1420" s="8" t="str">
        <f>"黎敏"</f>
        <v>黎敏</v>
      </c>
      <c r="D1420" s="9" t="s">
        <v>1180</v>
      </c>
    </row>
    <row r="1421" customHeight="1" spans="1:4">
      <c r="A1421" s="7">
        <v>1419</v>
      </c>
      <c r="B1421" s="8" t="s">
        <v>1078</v>
      </c>
      <c r="C1421" s="8" t="str">
        <f>"符传义"</f>
        <v>符传义</v>
      </c>
      <c r="D1421" s="9" t="s">
        <v>1181</v>
      </c>
    </row>
    <row r="1422" customHeight="1" spans="1:4">
      <c r="A1422" s="7">
        <v>1420</v>
      </c>
      <c r="B1422" s="8" t="s">
        <v>1078</v>
      </c>
      <c r="C1422" s="8" t="str">
        <f>"郑彩霞"</f>
        <v>郑彩霞</v>
      </c>
      <c r="D1422" s="9" t="s">
        <v>1182</v>
      </c>
    </row>
    <row r="1423" customHeight="1" spans="1:4">
      <c r="A1423" s="7">
        <v>1421</v>
      </c>
      <c r="B1423" s="8" t="s">
        <v>1078</v>
      </c>
      <c r="C1423" s="8" t="str">
        <f>"林森林"</f>
        <v>林森林</v>
      </c>
      <c r="D1423" s="9" t="s">
        <v>1183</v>
      </c>
    </row>
    <row r="1424" customHeight="1" spans="1:4">
      <c r="A1424" s="7">
        <v>1422</v>
      </c>
      <c r="B1424" s="8" t="s">
        <v>1078</v>
      </c>
      <c r="C1424" s="8" t="str">
        <f>"吴尚徽"</f>
        <v>吴尚徽</v>
      </c>
      <c r="D1424" s="9" t="s">
        <v>783</v>
      </c>
    </row>
    <row r="1425" customHeight="1" spans="1:4">
      <c r="A1425" s="7">
        <v>1423</v>
      </c>
      <c r="B1425" s="8" t="s">
        <v>1078</v>
      </c>
      <c r="C1425" s="8" t="str">
        <f>"万水菊"</f>
        <v>万水菊</v>
      </c>
      <c r="D1425" s="9" t="s">
        <v>1184</v>
      </c>
    </row>
    <row r="1426" customHeight="1" spans="1:4">
      <c r="A1426" s="7">
        <v>1424</v>
      </c>
      <c r="B1426" s="8" t="s">
        <v>1078</v>
      </c>
      <c r="C1426" s="8" t="str">
        <f>"杨冬玲"</f>
        <v>杨冬玲</v>
      </c>
      <c r="D1426" s="9" t="s">
        <v>1185</v>
      </c>
    </row>
    <row r="1427" customHeight="1" spans="1:4">
      <c r="A1427" s="7">
        <v>1425</v>
      </c>
      <c r="B1427" s="8" t="s">
        <v>1078</v>
      </c>
      <c r="C1427" s="8" t="str">
        <f>"吕英春"</f>
        <v>吕英春</v>
      </c>
      <c r="D1427" s="9" t="s">
        <v>1186</v>
      </c>
    </row>
    <row r="1428" customHeight="1" spans="1:4">
      <c r="A1428" s="7">
        <v>1426</v>
      </c>
      <c r="B1428" s="8" t="s">
        <v>1078</v>
      </c>
      <c r="C1428" s="8" t="str">
        <f>"刘艳丽"</f>
        <v>刘艳丽</v>
      </c>
      <c r="D1428" s="9" t="s">
        <v>1187</v>
      </c>
    </row>
    <row r="1429" customHeight="1" spans="1:4">
      <c r="A1429" s="7">
        <v>1427</v>
      </c>
      <c r="B1429" s="8" t="s">
        <v>1078</v>
      </c>
      <c r="C1429" s="8" t="str">
        <f>"刘慧"</f>
        <v>刘慧</v>
      </c>
      <c r="D1429" s="9" t="s">
        <v>1188</v>
      </c>
    </row>
    <row r="1430" customHeight="1" spans="1:4">
      <c r="A1430" s="7">
        <v>1428</v>
      </c>
      <c r="B1430" s="8" t="s">
        <v>1078</v>
      </c>
      <c r="C1430" s="8" t="str">
        <f>"苏晓燕"</f>
        <v>苏晓燕</v>
      </c>
      <c r="D1430" s="9" t="s">
        <v>1189</v>
      </c>
    </row>
    <row r="1431" customHeight="1" spans="1:4">
      <c r="A1431" s="7">
        <v>1429</v>
      </c>
      <c r="B1431" s="8" t="s">
        <v>1078</v>
      </c>
      <c r="C1431" s="8" t="str">
        <f>"陈东琳"</f>
        <v>陈东琳</v>
      </c>
      <c r="D1431" s="9" t="s">
        <v>1190</v>
      </c>
    </row>
    <row r="1432" customHeight="1" spans="1:4">
      <c r="A1432" s="7">
        <v>1430</v>
      </c>
      <c r="B1432" s="8" t="s">
        <v>1078</v>
      </c>
      <c r="C1432" s="8" t="str">
        <f>"何晓玲"</f>
        <v>何晓玲</v>
      </c>
      <c r="D1432" s="9" t="s">
        <v>884</v>
      </c>
    </row>
    <row r="1433" customHeight="1" spans="1:4">
      <c r="A1433" s="7">
        <v>1431</v>
      </c>
      <c r="B1433" s="8" t="s">
        <v>1078</v>
      </c>
      <c r="C1433" s="8" t="str">
        <f>"陈吉"</f>
        <v>陈吉</v>
      </c>
      <c r="D1433" s="9" t="s">
        <v>504</v>
      </c>
    </row>
    <row r="1434" customHeight="1" spans="1:4">
      <c r="A1434" s="7">
        <v>1432</v>
      </c>
      <c r="B1434" s="8" t="s">
        <v>1078</v>
      </c>
      <c r="C1434" s="8" t="str">
        <f>"韩超颖"</f>
        <v>韩超颖</v>
      </c>
      <c r="D1434" s="9" t="s">
        <v>1191</v>
      </c>
    </row>
    <row r="1435" customHeight="1" spans="1:4">
      <c r="A1435" s="7">
        <v>1433</v>
      </c>
      <c r="B1435" s="8" t="s">
        <v>1078</v>
      </c>
      <c r="C1435" s="8" t="str">
        <f>"柴金凤"</f>
        <v>柴金凤</v>
      </c>
      <c r="D1435" s="9" t="s">
        <v>1192</v>
      </c>
    </row>
    <row r="1436" customHeight="1" spans="1:4">
      <c r="A1436" s="7">
        <v>1434</v>
      </c>
      <c r="B1436" s="8" t="s">
        <v>1078</v>
      </c>
      <c r="C1436" s="8" t="str">
        <f>"苏利曼"</f>
        <v>苏利曼</v>
      </c>
      <c r="D1436" s="9" t="s">
        <v>1193</v>
      </c>
    </row>
    <row r="1437" customHeight="1" spans="1:4">
      <c r="A1437" s="7">
        <v>1435</v>
      </c>
      <c r="B1437" s="8" t="s">
        <v>1078</v>
      </c>
      <c r="C1437" s="8" t="str">
        <f>"李娜"</f>
        <v>李娜</v>
      </c>
      <c r="D1437" s="9" t="s">
        <v>1194</v>
      </c>
    </row>
    <row r="1438" customHeight="1" spans="1:4">
      <c r="A1438" s="7">
        <v>1436</v>
      </c>
      <c r="B1438" s="8" t="s">
        <v>1078</v>
      </c>
      <c r="C1438" s="8" t="str">
        <f>"陈彩雪"</f>
        <v>陈彩雪</v>
      </c>
      <c r="D1438" s="9" t="s">
        <v>1195</v>
      </c>
    </row>
    <row r="1439" customHeight="1" spans="1:4">
      <c r="A1439" s="7">
        <v>1437</v>
      </c>
      <c r="B1439" s="8" t="s">
        <v>1078</v>
      </c>
      <c r="C1439" s="8" t="str">
        <f>"潘灵倩"</f>
        <v>潘灵倩</v>
      </c>
      <c r="D1439" s="9" t="s">
        <v>239</v>
      </c>
    </row>
    <row r="1440" customHeight="1" spans="1:4">
      <c r="A1440" s="7">
        <v>1438</v>
      </c>
      <c r="B1440" s="8" t="s">
        <v>1078</v>
      </c>
      <c r="C1440" s="8" t="str">
        <f>"吴淑娇"</f>
        <v>吴淑娇</v>
      </c>
      <c r="D1440" s="9" t="s">
        <v>1196</v>
      </c>
    </row>
    <row r="1441" customHeight="1" spans="1:4">
      <c r="A1441" s="7">
        <v>1439</v>
      </c>
      <c r="B1441" s="8" t="s">
        <v>1078</v>
      </c>
      <c r="C1441" s="8" t="str">
        <f>"陈敏"</f>
        <v>陈敏</v>
      </c>
      <c r="D1441" s="9" t="s">
        <v>1197</v>
      </c>
    </row>
    <row r="1442" customHeight="1" spans="1:4">
      <c r="A1442" s="7">
        <v>1440</v>
      </c>
      <c r="B1442" s="8" t="s">
        <v>1078</v>
      </c>
      <c r="C1442" s="8" t="str">
        <f>"王蕾"</f>
        <v>王蕾</v>
      </c>
      <c r="D1442" s="9" t="s">
        <v>387</v>
      </c>
    </row>
    <row r="1443" customHeight="1" spans="1:4">
      <c r="A1443" s="7">
        <v>1441</v>
      </c>
      <c r="B1443" s="8" t="s">
        <v>1078</v>
      </c>
      <c r="C1443" s="8" t="str">
        <f>"庞玉洁"</f>
        <v>庞玉洁</v>
      </c>
      <c r="D1443" s="9" t="s">
        <v>531</v>
      </c>
    </row>
    <row r="1444" customHeight="1" spans="1:4">
      <c r="A1444" s="7">
        <v>1442</v>
      </c>
      <c r="B1444" s="8" t="s">
        <v>1078</v>
      </c>
      <c r="C1444" s="8" t="str">
        <f>"金靓"</f>
        <v>金靓</v>
      </c>
      <c r="D1444" s="9" t="s">
        <v>22</v>
      </c>
    </row>
    <row r="1445" customHeight="1" spans="1:4">
      <c r="A1445" s="7">
        <v>1443</v>
      </c>
      <c r="B1445" s="8" t="s">
        <v>1078</v>
      </c>
      <c r="C1445" s="8" t="str">
        <f>"吕文英"</f>
        <v>吕文英</v>
      </c>
      <c r="D1445" s="9" t="s">
        <v>1198</v>
      </c>
    </row>
    <row r="1446" customHeight="1" spans="1:4">
      <c r="A1446" s="7">
        <v>1444</v>
      </c>
      <c r="B1446" s="8" t="s">
        <v>1078</v>
      </c>
      <c r="C1446" s="8" t="str">
        <f>"李莹"</f>
        <v>李莹</v>
      </c>
      <c r="D1446" s="9" t="s">
        <v>24</v>
      </c>
    </row>
    <row r="1447" customHeight="1" spans="1:4">
      <c r="A1447" s="7">
        <v>1445</v>
      </c>
      <c r="B1447" s="8" t="s">
        <v>1078</v>
      </c>
      <c r="C1447" s="8" t="str">
        <f>"文真燕"</f>
        <v>文真燕</v>
      </c>
      <c r="D1447" s="9" t="s">
        <v>1199</v>
      </c>
    </row>
    <row r="1448" customHeight="1" spans="1:4">
      <c r="A1448" s="7">
        <v>1446</v>
      </c>
      <c r="B1448" s="8" t="s">
        <v>1078</v>
      </c>
      <c r="C1448" s="8" t="str">
        <f>"陈迎香"</f>
        <v>陈迎香</v>
      </c>
      <c r="D1448" s="9" t="s">
        <v>579</v>
      </c>
    </row>
    <row r="1449" customHeight="1" spans="1:4">
      <c r="A1449" s="7">
        <v>1447</v>
      </c>
      <c r="B1449" s="8" t="s">
        <v>1078</v>
      </c>
      <c r="C1449" s="8" t="str">
        <f>"潘雨"</f>
        <v>潘雨</v>
      </c>
      <c r="D1449" s="9" t="s">
        <v>1200</v>
      </c>
    </row>
    <row r="1450" customHeight="1" spans="1:4">
      <c r="A1450" s="7">
        <v>1448</v>
      </c>
      <c r="B1450" s="8" t="s">
        <v>1078</v>
      </c>
      <c r="C1450" s="8" t="str">
        <f>"陈秋菊"</f>
        <v>陈秋菊</v>
      </c>
      <c r="D1450" s="9" t="s">
        <v>1201</v>
      </c>
    </row>
    <row r="1451" customHeight="1" spans="1:4">
      <c r="A1451" s="7">
        <v>1449</v>
      </c>
      <c r="B1451" s="8" t="s">
        <v>1078</v>
      </c>
      <c r="C1451" s="8" t="str">
        <f>"吴剑花"</f>
        <v>吴剑花</v>
      </c>
      <c r="D1451" s="9" t="s">
        <v>333</v>
      </c>
    </row>
    <row r="1452" customHeight="1" spans="1:4">
      <c r="A1452" s="7">
        <v>1450</v>
      </c>
      <c r="B1452" s="8" t="s">
        <v>1078</v>
      </c>
      <c r="C1452" s="8" t="str">
        <f>"韩文静"</f>
        <v>韩文静</v>
      </c>
      <c r="D1452" s="9" t="s">
        <v>1202</v>
      </c>
    </row>
    <row r="1453" customHeight="1" spans="1:4">
      <c r="A1453" s="7">
        <v>1451</v>
      </c>
      <c r="B1453" s="8" t="s">
        <v>1078</v>
      </c>
      <c r="C1453" s="8" t="str">
        <f>"冼眯曼"</f>
        <v>冼眯曼</v>
      </c>
      <c r="D1453" s="9" t="s">
        <v>1203</v>
      </c>
    </row>
    <row r="1454" customHeight="1" spans="1:4">
      <c r="A1454" s="7">
        <v>1452</v>
      </c>
      <c r="B1454" s="8" t="s">
        <v>1078</v>
      </c>
      <c r="C1454" s="8" t="str">
        <f>"胡梦欢"</f>
        <v>胡梦欢</v>
      </c>
      <c r="D1454" s="9" t="s">
        <v>1204</v>
      </c>
    </row>
    <row r="1455" customHeight="1" spans="1:4">
      <c r="A1455" s="7">
        <v>1453</v>
      </c>
      <c r="B1455" s="8" t="s">
        <v>1078</v>
      </c>
      <c r="C1455" s="8" t="str">
        <f>"黄雪珍"</f>
        <v>黄雪珍</v>
      </c>
      <c r="D1455" s="9" t="s">
        <v>1205</v>
      </c>
    </row>
    <row r="1456" customHeight="1" spans="1:4">
      <c r="A1456" s="7">
        <v>1454</v>
      </c>
      <c r="B1456" s="8" t="s">
        <v>1078</v>
      </c>
      <c r="C1456" s="8" t="str">
        <f>"刘秀萍"</f>
        <v>刘秀萍</v>
      </c>
      <c r="D1456" s="9" t="s">
        <v>923</v>
      </c>
    </row>
    <row r="1457" customHeight="1" spans="1:4">
      <c r="A1457" s="7">
        <v>1455</v>
      </c>
      <c r="B1457" s="8" t="s">
        <v>1078</v>
      </c>
      <c r="C1457" s="8" t="str">
        <f>"姚金秀"</f>
        <v>姚金秀</v>
      </c>
      <c r="D1457" s="9" t="s">
        <v>1206</v>
      </c>
    </row>
    <row r="1458" customHeight="1" spans="1:4">
      <c r="A1458" s="7">
        <v>1456</v>
      </c>
      <c r="B1458" s="8" t="s">
        <v>1078</v>
      </c>
      <c r="C1458" s="8" t="str">
        <f>"张彩茜"</f>
        <v>张彩茜</v>
      </c>
      <c r="D1458" s="9" t="s">
        <v>1159</v>
      </c>
    </row>
    <row r="1459" customHeight="1" spans="1:4">
      <c r="A1459" s="7">
        <v>1457</v>
      </c>
      <c r="B1459" s="8" t="s">
        <v>1078</v>
      </c>
      <c r="C1459" s="8" t="str">
        <f>"陈倩倩"</f>
        <v>陈倩倩</v>
      </c>
      <c r="D1459" s="9" t="s">
        <v>1207</v>
      </c>
    </row>
    <row r="1460" customHeight="1" spans="1:4">
      <c r="A1460" s="7">
        <v>1458</v>
      </c>
      <c r="B1460" s="8" t="s">
        <v>1078</v>
      </c>
      <c r="C1460" s="8" t="str">
        <f>"盛玉竹"</f>
        <v>盛玉竹</v>
      </c>
      <c r="D1460" s="9" t="s">
        <v>1208</v>
      </c>
    </row>
    <row r="1461" customHeight="1" spans="1:4">
      <c r="A1461" s="7">
        <v>1459</v>
      </c>
      <c r="B1461" s="8" t="s">
        <v>1078</v>
      </c>
      <c r="C1461" s="8" t="str">
        <f>"符彩瑜"</f>
        <v>符彩瑜</v>
      </c>
      <c r="D1461" s="9" t="s">
        <v>387</v>
      </c>
    </row>
    <row r="1462" customHeight="1" spans="1:4">
      <c r="A1462" s="7">
        <v>1460</v>
      </c>
      <c r="B1462" s="8" t="s">
        <v>1078</v>
      </c>
      <c r="C1462" s="8" t="str">
        <f>"吴梦思"</f>
        <v>吴梦思</v>
      </c>
      <c r="D1462" s="9" t="s">
        <v>74</v>
      </c>
    </row>
    <row r="1463" customHeight="1" spans="1:4">
      <c r="A1463" s="7">
        <v>1461</v>
      </c>
      <c r="B1463" s="8" t="s">
        <v>1078</v>
      </c>
      <c r="C1463" s="8" t="str">
        <f>"孙玉燕"</f>
        <v>孙玉燕</v>
      </c>
      <c r="D1463" s="9" t="s">
        <v>914</v>
      </c>
    </row>
    <row r="1464" customHeight="1" spans="1:4">
      <c r="A1464" s="7">
        <v>1462</v>
      </c>
      <c r="B1464" s="8" t="s">
        <v>1078</v>
      </c>
      <c r="C1464" s="8" t="str">
        <f>"蒲娉冰"</f>
        <v>蒲娉冰</v>
      </c>
      <c r="D1464" s="9" t="s">
        <v>293</v>
      </c>
    </row>
    <row r="1465" customHeight="1" spans="1:4">
      <c r="A1465" s="7">
        <v>1463</v>
      </c>
      <c r="B1465" s="8" t="s">
        <v>1078</v>
      </c>
      <c r="C1465" s="8" t="str">
        <f>"陈燕慧"</f>
        <v>陈燕慧</v>
      </c>
      <c r="D1465" s="9" t="s">
        <v>1209</v>
      </c>
    </row>
    <row r="1466" customHeight="1" spans="1:4">
      <c r="A1466" s="7">
        <v>1464</v>
      </c>
      <c r="B1466" s="8" t="s">
        <v>1078</v>
      </c>
      <c r="C1466" s="8" t="str">
        <f>"邢露露"</f>
        <v>邢露露</v>
      </c>
      <c r="D1466" s="9" t="s">
        <v>1210</v>
      </c>
    </row>
    <row r="1467" customHeight="1" spans="1:4">
      <c r="A1467" s="7">
        <v>1465</v>
      </c>
      <c r="B1467" s="8" t="s">
        <v>1078</v>
      </c>
      <c r="C1467" s="8" t="str">
        <f>"苏二妹"</f>
        <v>苏二妹</v>
      </c>
      <c r="D1467" s="9" t="s">
        <v>1211</v>
      </c>
    </row>
    <row r="1468" customHeight="1" spans="1:4">
      <c r="A1468" s="7">
        <v>1466</v>
      </c>
      <c r="B1468" s="8" t="s">
        <v>1078</v>
      </c>
      <c r="C1468" s="8" t="str">
        <f>"赵玉翠"</f>
        <v>赵玉翠</v>
      </c>
      <c r="D1468" s="9" t="s">
        <v>1212</v>
      </c>
    </row>
    <row r="1469" customHeight="1" spans="1:4">
      <c r="A1469" s="7">
        <v>1467</v>
      </c>
      <c r="B1469" s="8" t="s">
        <v>1078</v>
      </c>
      <c r="C1469" s="8" t="str">
        <f>"邝海转"</f>
        <v>邝海转</v>
      </c>
      <c r="D1469" s="9" t="s">
        <v>1213</v>
      </c>
    </row>
    <row r="1470" customHeight="1" spans="1:4">
      <c r="A1470" s="7">
        <v>1468</v>
      </c>
      <c r="B1470" s="8" t="s">
        <v>1078</v>
      </c>
      <c r="C1470" s="8" t="str">
        <f>"刘较琴"</f>
        <v>刘较琴</v>
      </c>
      <c r="D1470" s="9" t="s">
        <v>1214</v>
      </c>
    </row>
    <row r="1471" customHeight="1" spans="1:4">
      <c r="A1471" s="7">
        <v>1469</v>
      </c>
      <c r="B1471" s="8" t="s">
        <v>1078</v>
      </c>
      <c r="C1471" s="8" t="str">
        <f>"李婷"</f>
        <v>李婷</v>
      </c>
      <c r="D1471" s="9" t="s">
        <v>1215</v>
      </c>
    </row>
    <row r="1472" customHeight="1" spans="1:4">
      <c r="A1472" s="7">
        <v>1470</v>
      </c>
      <c r="B1472" s="8" t="s">
        <v>1078</v>
      </c>
      <c r="C1472" s="8" t="str">
        <f>"扶云银"</f>
        <v>扶云银</v>
      </c>
      <c r="D1472" s="9" t="s">
        <v>1216</v>
      </c>
    </row>
    <row r="1473" customHeight="1" spans="1:4">
      <c r="A1473" s="7">
        <v>1471</v>
      </c>
      <c r="B1473" s="8" t="s">
        <v>1078</v>
      </c>
      <c r="C1473" s="8" t="str">
        <f>"陈晓珊"</f>
        <v>陈晓珊</v>
      </c>
      <c r="D1473" s="9" t="s">
        <v>402</v>
      </c>
    </row>
    <row r="1474" customHeight="1" spans="1:4">
      <c r="A1474" s="7">
        <v>1472</v>
      </c>
      <c r="B1474" s="8" t="s">
        <v>1078</v>
      </c>
      <c r="C1474" s="8" t="str">
        <f>"陈殷"</f>
        <v>陈殷</v>
      </c>
      <c r="D1474" s="9" t="s">
        <v>1217</v>
      </c>
    </row>
    <row r="1475" customHeight="1" spans="1:4">
      <c r="A1475" s="7">
        <v>1473</v>
      </c>
      <c r="B1475" s="8" t="s">
        <v>1078</v>
      </c>
      <c r="C1475" s="8" t="str">
        <f>"符叶荷"</f>
        <v>符叶荷</v>
      </c>
      <c r="D1475" s="9" t="s">
        <v>990</v>
      </c>
    </row>
    <row r="1476" customHeight="1" spans="1:4">
      <c r="A1476" s="7">
        <v>1474</v>
      </c>
      <c r="B1476" s="8" t="s">
        <v>1078</v>
      </c>
      <c r="C1476" s="8" t="str">
        <f>"刘清"</f>
        <v>刘清</v>
      </c>
      <c r="D1476" s="9" t="s">
        <v>1218</v>
      </c>
    </row>
    <row r="1477" customHeight="1" spans="1:4">
      <c r="A1477" s="7">
        <v>1475</v>
      </c>
      <c r="B1477" s="8" t="s">
        <v>1078</v>
      </c>
      <c r="C1477" s="8" t="str">
        <f>"陈茹"</f>
        <v>陈茹</v>
      </c>
      <c r="D1477" s="9" t="s">
        <v>1219</v>
      </c>
    </row>
    <row r="1478" customHeight="1" spans="1:4">
      <c r="A1478" s="7">
        <v>1476</v>
      </c>
      <c r="B1478" s="8" t="s">
        <v>1078</v>
      </c>
      <c r="C1478" s="8" t="str">
        <f>"许悦怡"</f>
        <v>许悦怡</v>
      </c>
      <c r="D1478" s="9" t="s">
        <v>1220</v>
      </c>
    </row>
    <row r="1479" customHeight="1" spans="1:4">
      <c r="A1479" s="7">
        <v>1477</v>
      </c>
      <c r="B1479" s="8" t="s">
        <v>1078</v>
      </c>
      <c r="C1479" s="8" t="str">
        <f>"孙荣莉"</f>
        <v>孙荣莉</v>
      </c>
      <c r="D1479" s="9" t="s">
        <v>1155</v>
      </c>
    </row>
    <row r="1480" customHeight="1" spans="1:4">
      <c r="A1480" s="7">
        <v>1478</v>
      </c>
      <c r="B1480" s="8" t="s">
        <v>1078</v>
      </c>
      <c r="C1480" s="8" t="str">
        <f>"符礼爱"</f>
        <v>符礼爱</v>
      </c>
      <c r="D1480" s="9" t="s">
        <v>1221</v>
      </c>
    </row>
    <row r="1481" customHeight="1" spans="1:4">
      <c r="A1481" s="7">
        <v>1479</v>
      </c>
      <c r="B1481" s="8" t="s">
        <v>1078</v>
      </c>
      <c r="C1481" s="8" t="str">
        <f>"陈少密"</f>
        <v>陈少密</v>
      </c>
      <c r="D1481" s="9" t="s">
        <v>1222</v>
      </c>
    </row>
    <row r="1482" customHeight="1" spans="1:4">
      <c r="A1482" s="7">
        <v>1480</v>
      </c>
      <c r="B1482" s="8" t="s">
        <v>1078</v>
      </c>
      <c r="C1482" s="8" t="str">
        <f>"周芳"</f>
        <v>周芳</v>
      </c>
      <c r="D1482" s="9" t="s">
        <v>565</v>
      </c>
    </row>
    <row r="1483" customHeight="1" spans="1:4">
      <c r="A1483" s="7">
        <v>1481</v>
      </c>
      <c r="B1483" s="8" t="s">
        <v>1078</v>
      </c>
      <c r="C1483" s="8" t="str">
        <f>"冯滢滢"</f>
        <v>冯滢滢</v>
      </c>
      <c r="D1483" s="9" t="s">
        <v>704</v>
      </c>
    </row>
    <row r="1484" customHeight="1" spans="1:4">
      <c r="A1484" s="7">
        <v>1482</v>
      </c>
      <c r="B1484" s="8" t="s">
        <v>1078</v>
      </c>
      <c r="C1484" s="8" t="str">
        <f>"黄紫钰"</f>
        <v>黄紫钰</v>
      </c>
      <c r="D1484" s="9" t="s">
        <v>1111</v>
      </c>
    </row>
    <row r="1485" customHeight="1" spans="1:4">
      <c r="A1485" s="7">
        <v>1483</v>
      </c>
      <c r="B1485" s="8" t="s">
        <v>1078</v>
      </c>
      <c r="C1485" s="8" t="str">
        <f>"张思捷"</f>
        <v>张思捷</v>
      </c>
      <c r="D1485" s="9" t="s">
        <v>1223</v>
      </c>
    </row>
    <row r="1486" customHeight="1" spans="1:4">
      <c r="A1486" s="7">
        <v>1484</v>
      </c>
      <c r="B1486" s="8" t="s">
        <v>1078</v>
      </c>
      <c r="C1486" s="8" t="str">
        <f>"李明秀"</f>
        <v>李明秀</v>
      </c>
      <c r="D1486" s="9" t="s">
        <v>420</v>
      </c>
    </row>
    <row r="1487" customHeight="1" spans="1:4">
      <c r="A1487" s="7">
        <v>1485</v>
      </c>
      <c r="B1487" s="8" t="s">
        <v>1078</v>
      </c>
      <c r="C1487" s="8" t="str">
        <f>"王海关"</f>
        <v>王海关</v>
      </c>
      <c r="D1487" s="9" t="s">
        <v>1224</v>
      </c>
    </row>
    <row r="1488" customHeight="1" spans="1:4">
      <c r="A1488" s="7">
        <v>1486</v>
      </c>
      <c r="B1488" s="8" t="s">
        <v>1078</v>
      </c>
      <c r="C1488" s="8" t="str">
        <f>"周孝萍"</f>
        <v>周孝萍</v>
      </c>
      <c r="D1488" s="9" t="s">
        <v>1157</v>
      </c>
    </row>
    <row r="1489" customHeight="1" spans="1:4">
      <c r="A1489" s="7">
        <v>1487</v>
      </c>
      <c r="B1489" s="8" t="s">
        <v>1078</v>
      </c>
      <c r="C1489" s="8" t="str">
        <f>"周茹"</f>
        <v>周茹</v>
      </c>
      <c r="D1489" s="9" t="s">
        <v>1225</v>
      </c>
    </row>
    <row r="1490" customHeight="1" spans="1:4">
      <c r="A1490" s="7">
        <v>1488</v>
      </c>
      <c r="B1490" s="8" t="s">
        <v>1078</v>
      </c>
      <c r="C1490" s="8" t="str">
        <f>"吴宇婷"</f>
        <v>吴宇婷</v>
      </c>
      <c r="D1490" s="9" t="s">
        <v>1226</v>
      </c>
    </row>
    <row r="1491" customHeight="1" spans="1:4">
      <c r="A1491" s="7">
        <v>1489</v>
      </c>
      <c r="B1491" s="8" t="s">
        <v>1078</v>
      </c>
      <c r="C1491" s="8" t="str">
        <f>"蓝晶晶"</f>
        <v>蓝晶晶</v>
      </c>
      <c r="D1491" s="9" t="s">
        <v>1227</v>
      </c>
    </row>
    <row r="1492" customHeight="1" spans="1:4">
      <c r="A1492" s="7">
        <v>1490</v>
      </c>
      <c r="B1492" s="8" t="s">
        <v>1078</v>
      </c>
      <c r="C1492" s="8" t="str">
        <f>"周映薇"</f>
        <v>周映薇</v>
      </c>
      <c r="D1492" s="9" t="s">
        <v>1228</v>
      </c>
    </row>
    <row r="1493" customHeight="1" spans="1:4">
      <c r="A1493" s="7">
        <v>1491</v>
      </c>
      <c r="B1493" s="8" t="s">
        <v>1078</v>
      </c>
      <c r="C1493" s="8" t="str">
        <f>"吕璟祺"</f>
        <v>吕璟祺</v>
      </c>
      <c r="D1493" s="9" t="s">
        <v>952</v>
      </c>
    </row>
    <row r="1494" customHeight="1" spans="1:4">
      <c r="A1494" s="7">
        <v>1492</v>
      </c>
      <c r="B1494" s="8" t="s">
        <v>1078</v>
      </c>
      <c r="C1494" s="8" t="str">
        <f>"李依锦"</f>
        <v>李依锦</v>
      </c>
      <c r="D1494" s="9" t="s">
        <v>1229</v>
      </c>
    </row>
    <row r="1495" customHeight="1" spans="1:4">
      <c r="A1495" s="7">
        <v>1493</v>
      </c>
      <c r="B1495" s="8" t="s">
        <v>1078</v>
      </c>
      <c r="C1495" s="8" t="str">
        <f>"符婷钰"</f>
        <v>符婷钰</v>
      </c>
      <c r="D1495" s="9" t="s">
        <v>1230</v>
      </c>
    </row>
    <row r="1496" customHeight="1" spans="1:4">
      <c r="A1496" s="7">
        <v>1494</v>
      </c>
      <c r="B1496" s="8" t="s">
        <v>1078</v>
      </c>
      <c r="C1496" s="8" t="str">
        <f>"黎婆乾"</f>
        <v>黎婆乾</v>
      </c>
      <c r="D1496" s="9" t="s">
        <v>1231</v>
      </c>
    </row>
    <row r="1497" customHeight="1" spans="1:4">
      <c r="A1497" s="7">
        <v>1495</v>
      </c>
      <c r="B1497" s="8" t="s">
        <v>1078</v>
      </c>
      <c r="C1497" s="8" t="str">
        <f>"李海妹"</f>
        <v>李海妹</v>
      </c>
      <c r="D1497" s="9" t="s">
        <v>332</v>
      </c>
    </row>
    <row r="1498" customHeight="1" spans="1:4">
      <c r="A1498" s="7">
        <v>1496</v>
      </c>
      <c r="B1498" s="8" t="s">
        <v>1078</v>
      </c>
      <c r="C1498" s="8" t="str">
        <f>"黄晓爽"</f>
        <v>黄晓爽</v>
      </c>
      <c r="D1498" s="9" t="s">
        <v>1232</v>
      </c>
    </row>
    <row r="1499" customHeight="1" spans="1:4">
      <c r="A1499" s="7">
        <v>1497</v>
      </c>
      <c r="B1499" s="8" t="s">
        <v>1078</v>
      </c>
      <c r="C1499" s="8" t="str">
        <f>"沈德荣"</f>
        <v>沈德荣</v>
      </c>
      <c r="D1499" s="9" t="s">
        <v>1233</v>
      </c>
    </row>
    <row r="1500" customHeight="1" spans="1:4">
      <c r="A1500" s="7">
        <v>1498</v>
      </c>
      <c r="B1500" s="8" t="s">
        <v>1078</v>
      </c>
      <c r="C1500" s="8" t="str">
        <f>"陈春秋"</f>
        <v>陈春秋</v>
      </c>
      <c r="D1500" s="9" t="s">
        <v>1234</v>
      </c>
    </row>
    <row r="1501" customHeight="1" spans="1:4">
      <c r="A1501" s="7">
        <v>1499</v>
      </c>
      <c r="B1501" s="8" t="s">
        <v>1078</v>
      </c>
      <c r="C1501" s="8" t="str">
        <f>"陈运妹"</f>
        <v>陈运妹</v>
      </c>
      <c r="D1501" s="9" t="s">
        <v>1235</v>
      </c>
    </row>
    <row r="1502" customHeight="1" spans="1:4">
      <c r="A1502" s="7">
        <v>1500</v>
      </c>
      <c r="B1502" s="8" t="s">
        <v>1078</v>
      </c>
      <c r="C1502" s="8" t="str">
        <f>"吴雪萍"</f>
        <v>吴雪萍</v>
      </c>
      <c r="D1502" s="9" t="s">
        <v>1236</v>
      </c>
    </row>
    <row r="1503" customHeight="1" spans="1:4">
      <c r="A1503" s="7">
        <v>1501</v>
      </c>
      <c r="B1503" s="8" t="s">
        <v>1078</v>
      </c>
      <c r="C1503" s="8" t="str">
        <f>"何薇"</f>
        <v>何薇</v>
      </c>
      <c r="D1503" s="9" t="s">
        <v>521</v>
      </c>
    </row>
    <row r="1504" customHeight="1" spans="1:4">
      <c r="A1504" s="7">
        <v>1502</v>
      </c>
      <c r="B1504" s="8" t="s">
        <v>1078</v>
      </c>
      <c r="C1504" s="8" t="str">
        <f>"韦婷"</f>
        <v>韦婷</v>
      </c>
      <c r="D1504" s="9" t="s">
        <v>1237</v>
      </c>
    </row>
    <row r="1505" customHeight="1" spans="1:4">
      <c r="A1505" s="7">
        <v>1503</v>
      </c>
      <c r="B1505" s="8" t="s">
        <v>1078</v>
      </c>
      <c r="C1505" s="8" t="str">
        <f>"李慧子"</f>
        <v>李慧子</v>
      </c>
      <c r="D1505" s="9" t="s">
        <v>955</v>
      </c>
    </row>
    <row r="1506" customHeight="1" spans="1:4">
      <c r="A1506" s="7">
        <v>1504</v>
      </c>
      <c r="B1506" s="8" t="s">
        <v>1078</v>
      </c>
      <c r="C1506" s="8" t="str">
        <f>"陈志倩"</f>
        <v>陈志倩</v>
      </c>
      <c r="D1506" s="9" t="s">
        <v>1238</v>
      </c>
    </row>
    <row r="1507" customHeight="1" spans="1:4">
      <c r="A1507" s="7">
        <v>1505</v>
      </c>
      <c r="B1507" s="8" t="s">
        <v>1078</v>
      </c>
      <c r="C1507" s="8" t="str">
        <f>"苻亚胜"</f>
        <v>苻亚胜</v>
      </c>
      <c r="D1507" s="9" t="s">
        <v>598</v>
      </c>
    </row>
    <row r="1508" customHeight="1" spans="1:4">
      <c r="A1508" s="7">
        <v>1506</v>
      </c>
      <c r="B1508" s="8" t="s">
        <v>1078</v>
      </c>
      <c r="C1508" s="8" t="str">
        <f>"符蕊"</f>
        <v>符蕊</v>
      </c>
      <c r="D1508" s="9" t="s">
        <v>1239</v>
      </c>
    </row>
    <row r="1509" customHeight="1" spans="1:4">
      <c r="A1509" s="7">
        <v>1507</v>
      </c>
      <c r="B1509" s="8" t="s">
        <v>1078</v>
      </c>
      <c r="C1509" s="8" t="str">
        <f>"赵志绒"</f>
        <v>赵志绒</v>
      </c>
      <c r="D1509" s="9" t="s">
        <v>1240</v>
      </c>
    </row>
    <row r="1510" customHeight="1" spans="1:4">
      <c r="A1510" s="7">
        <v>1508</v>
      </c>
      <c r="B1510" s="8" t="s">
        <v>1078</v>
      </c>
      <c r="C1510" s="8" t="str">
        <f>"汤昌弟"</f>
        <v>汤昌弟</v>
      </c>
      <c r="D1510" s="9" t="s">
        <v>1241</v>
      </c>
    </row>
    <row r="1511" customHeight="1" spans="1:4">
      <c r="A1511" s="7">
        <v>1509</v>
      </c>
      <c r="B1511" s="8" t="s">
        <v>1078</v>
      </c>
      <c r="C1511" s="8" t="str">
        <f>"陈慧怡"</f>
        <v>陈慧怡</v>
      </c>
      <c r="D1511" s="9" t="s">
        <v>288</v>
      </c>
    </row>
    <row r="1512" customHeight="1" spans="1:4">
      <c r="A1512" s="7">
        <v>1510</v>
      </c>
      <c r="B1512" s="8" t="s">
        <v>1078</v>
      </c>
      <c r="C1512" s="8" t="str">
        <f>"杨传林"</f>
        <v>杨传林</v>
      </c>
      <c r="D1512" s="9" t="s">
        <v>1242</v>
      </c>
    </row>
    <row r="1513" customHeight="1" spans="1:4">
      <c r="A1513" s="7">
        <v>1511</v>
      </c>
      <c r="B1513" s="8" t="s">
        <v>1078</v>
      </c>
      <c r="C1513" s="8" t="str">
        <f>"朱娇娟"</f>
        <v>朱娇娟</v>
      </c>
      <c r="D1513" s="9" t="s">
        <v>724</v>
      </c>
    </row>
    <row r="1514" customHeight="1" spans="1:4">
      <c r="A1514" s="7">
        <v>1512</v>
      </c>
      <c r="B1514" s="8" t="s">
        <v>1078</v>
      </c>
      <c r="C1514" s="8" t="str">
        <f>"李静"</f>
        <v>李静</v>
      </c>
      <c r="D1514" s="9" t="s">
        <v>1243</v>
      </c>
    </row>
    <row r="1515" customHeight="1" spans="1:4">
      <c r="A1515" s="7">
        <v>1513</v>
      </c>
      <c r="B1515" s="8" t="s">
        <v>1078</v>
      </c>
      <c r="C1515" s="8" t="str">
        <f>"王玉婷"</f>
        <v>王玉婷</v>
      </c>
      <c r="D1515" s="9" t="s">
        <v>360</v>
      </c>
    </row>
    <row r="1516" customHeight="1" spans="1:4">
      <c r="A1516" s="7">
        <v>1514</v>
      </c>
      <c r="B1516" s="8" t="s">
        <v>1078</v>
      </c>
      <c r="C1516" s="8" t="str">
        <f>"曾萍"</f>
        <v>曾萍</v>
      </c>
      <c r="D1516" s="9" t="s">
        <v>1244</v>
      </c>
    </row>
    <row r="1517" customHeight="1" spans="1:4">
      <c r="A1517" s="7">
        <v>1515</v>
      </c>
      <c r="B1517" s="8" t="s">
        <v>1078</v>
      </c>
      <c r="C1517" s="8" t="str">
        <f>"方燕燕"</f>
        <v>方燕燕</v>
      </c>
      <c r="D1517" s="9" t="s">
        <v>361</v>
      </c>
    </row>
    <row r="1518" customHeight="1" spans="1:4">
      <c r="A1518" s="7">
        <v>1516</v>
      </c>
      <c r="B1518" s="8" t="s">
        <v>1078</v>
      </c>
      <c r="C1518" s="8" t="str">
        <f>"郑忠艳"</f>
        <v>郑忠艳</v>
      </c>
      <c r="D1518" s="9" t="s">
        <v>1245</v>
      </c>
    </row>
    <row r="1519" customHeight="1" spans="1:4">
      <c r="A1519" s="7">
        <v>1517</v>
      </c>
      <c r="B1519" s="8" t="s">
        <v>1078</v>
      </c>
      <c r="C1519" s="8" t="str">
        <f>"任宇菲"</f>
        <v>任宇菲</v>
      </c>
      <c r="D1519" s="9" t="s">
        <v>533</v>
      </c>
    </row>
    <row r="1520" customHeight="1" spans="1:4">
      <c r="A1520" s="7">
        <v>1518</v>
      </c>
      <c r="B1520" s="8" t="s">
        <v>1078</v>
      </c>
      <c r="C1520" s="8" t="str">
        <f>"唐梦琴"</f>
        <v>唐梦琴</v>
      </c>
      <c r="D1520" s="9" t="s">
        <v>977</v>
      </c>
    </row>
    <row r="1521" customHeight="1" spans="1:4">
      <c r="A1521" s="7">
        <v>1519</v>
      </c>
      <c r="B1521" s="8" t="s">
        <v>1078</v>
      </c>
      <c r="C1521" s="8" t="str">
        <f>"曾文"</f>
        <v>曾文</v>
      </c>
      <c r="D1521" s="9" t="s">
        <v>1246</v>
      </c>
    </row>
    <row r="1522" customHeight="1" spans="1:4">
      <c r="A1522" s="7">
        <v>1520</v>
      </c>
      <c r="B1522" s="8" t="s">
        <v>1078</v>
      </c>
      <c r="C1522" s="8" t="str">
        <f>"周海芳"</f>
        <v>周海芳</v>
      </c>
      <c r="D1522" s="9" t="s">
        <v>1247</v>
      </c>
    </row>
    <row r="1523" customHeight="1" spans="1:4">
      <c r="A1523" s="7">
        <v>1521</v>
      </c>
      <c r="B1523" s="8" t="s">
        <v>1078</v>
      </c>
      <c r="C1523" s="8" t="str">
        <f>"张金丽"</f>
        <v>张金丽</v>
      </c>
      <c r="D1523" s="9" t="s">
        <v>1248</v>
      </c>
    </row>
    <row r="1524" customHeight="1" spans="1:4">
      <c r="A1524" s="7">
        <v>1522</v>
      </c>
      <c r="B1524" s="8" t="s">
        <v>1078</v>
      </c>
      <c r="C1524" s="8" t="str">
        <f>"邹冬梅"</f>
        <v>邹冬梅</v>
      </c>
      <c r="D1524" s="9" t="s">
        <v>1249</v>
      </c>
    </row>
    <row r="1525" customHeight="1" spans="1:4">
      <c r="A1525" s="7">
        <v>1523</v>
      </c>
      <c r="B1525" s="8" t="s">
        <v>1078</v>
      </c>
      <c r="C1525" s="8" t="str">
        <f>"李素红"</f>
        <v>李素红</v>
      </c>
      <c r="D1525" s="9" t="s">
        <v>1250</v>
      </c>
    </row>
    <row r="1526" customHeight="1" spans="1:4">
      <c r="A1526" s="7">
        <v>1524</v>
      </c>
      <c r="B1526" s="8" t="s">
        <v>1078</v>
      </c>
      <c r="C1526" s="8" t="str">
        <f>"孙明媚"</f>
        <v>孙明媚</v>
      </c>
      <c r="D1526" s="9" t="s">
        <v>287</v>
      </c>
    </row>
    <row r="1527" customHeight="1" spans="1:4">
      <c r="A1527" s="7">
        <v>1525</v>
      </c>
      <c r="B1527" s="8" t="s">
        <v>1078</v>
      </c>
      <c r="C1527" s="8" t="str">
        <f>"吴程燕"</f>
        <v>吴程燕</v>
      </c>
      <c r="D1527" s="9" t="s">
        <v>367</v>
      </c>
    </row>
    <row r="1528" customHeight="1" spans="1:4">
      <c r="A1528" s="7">
        <v>1526</v>
      </c>
      <c r="B1528" s="8" t="s">
        <v>1078</v>
      </c>
      <c r="C1528" s="8" t="str">
        <f>"周金莉"</f>
        <v>周金莉</v>
      </c>
      <c r="D1528" s="9" t="s">
        <v>174</v>
      </c>
    </row>
    <row r="1529" customHeight="1" spans="1:4">
      <c r="A1529" s="7">
        <v>1527</v>
      </c>
      <c r="B1529" s="8" t="s">
        <v>1078</v>
      </c>
      <c r="C1529" s="8" t="str">
        <f>"陈秀珍"</f>
        <v>陈秀珍</v>
      </c>
      <c r="D1529" s="9" t="s">
        <v>1251</v>
      </c>
    </row>
    <row r="1530" customHeight="1" spans="1:4">
      <c r="A1530" s="7">
        <v>1528</v>
      </c>
      <c r="B1530" s="8" t="s">
        <v>1078</v>
      </c>
      <c r="C1530" s="8" t="str">
        <f>"李雪银"</f>
        <v>李雪银</v>
      </c>
      <c r="D1530" s="9" t="s">
        <v>1252</v>
      </c>
    </row>
    <row r="1531" customHeight="1" spans="1:4">
      <c r="A1531" s="7">
        <v>1529</v>
      </c>
      <c r="B1531" s="8" t="s">
        <v>1078</v>
      </c>
      <c r="C1531" s="8" t="str">
        <f>"林靓娱"</f>
        <v>林靓娱</v>
      </c>
      <c r="D1531" s="9" t="s">
        <v>897</v>
      </c>
    </row>
    <row r="1532" customHeight="1" spans="1:4">
      <c r="A1532" s="7">
        <v>1530</v>
      </c>
      <c r="B1532" s="8" t="s">
        <v>1078</v>
      </c>
      <c r="C1532" s="8" t="str">
        <f>"吴鑫惠"</f>
        <v>吴鑫惠</v>
      </c>
      <c r="D1532" s="9" t="s">
        <v>1253</v>
      </c>
    </row>
    <row r="1533" customHeight="1" spans="1:4">
      <c r="A1533" s="7">
        <v>1531</v>
      </c>
      <c r="B1533" s="8" t="s">
        <v>1078</v>
      </c>
      <c r="C1533" s="8" t="str">
        <f>"周琳"</f>
        <v>周琳</v>
      </c>
      <c r="D1533" s="9" t="s">
        <v>1254</v>
      </c>
    </row>
    <row r="1534" customHeight="1" spans="1:4">
      <c r="A1534" s="7">
        <v>1532</v>
      </c>
      <c r="B1534" s="8" t="s">
        <v>1078</v>
      </c>
      <c r="C1534" s="8" t="str">
        <f>"洪成春"</f>
        <v>洪成春</v>
      </c>
      <c r="D1534" s="9" t="s">
        <v>287</v>
      </c>
    </row>
    <row r="1535" customHeight="1" spans="1:4">
      <c r="A1535" s="7">
        <v>1533</v>
      </c>
      <c r="B1535" s="8" t="s">
        <v>1078</v>
      </c>
      <c r="C1535" s="8" t="str">
        <f>"尹忻然"</f>
        <v>尹忻然</v>
      </c>
      <c r="D1535" s="9" t="s">
        <v>1255</v>
      </c>
    </row>
    <row r="1536" customHeight="1" spans="1:4">
      <c r="A1536" s="7">
        <v>1534</v>
      </c>
      <c r="B1536" s="8" t="s">
        <v>1078</v>
      </c>
      <c r="C1536" s="8" t="str">
        <f>"陈宇莹"</f>
        <v>陈宇莹</v>
      </c>
      <c r="D1536" s="9" t="s">
        <v>1256</v>
      </c>
    </row>
    <row r="1537" customHeight="1" spans="1:4">
      <c r="A1537" s="7">
        <v>1535</v>
      </c>
      <c r="B1537" s="8" t="s">
        <v>1078</v>
      </c>
      <c r="C1537" s="8" t="str">
        <f>"郑铭艳"</f>
        <v>郑铭艳</v>
      </c>
      <c r="D1537" s="9" t="s">
        <v>1257</v>
      </c>
    </row>
    <row r="1538" customHeight="1" spans="1:4">
      <c r="A1538" s="7">
        <v>1536</v>
      </c>
      <c r="B1538" s="8" t="s">
        <v>1078</v>
      </c>
      <c r="C1538" s="8" t="str">
        <f>"陈小琪"</f>
        <v>陈小琪</v>
      </c>
      <c r="D1538" s="9" t="s">
        <v>1258</v>
      </c>
    </row>
    <row r="1539" customHeight="1" spans="1:4">
      <c r="A1539" s="7">
        <v>1537</v>
      </c>
      <c r="B1539" s="8" t="s">
        <v>1078</v>
      </c>
      <c r="C1539" s="8" t="str">
        <f>"邱虹伶"</f>
        <v>邱虹伶</v>
      </c>
      <c r="D1539" s="9" t="s">
        <v>91</v>
      </c>
    </row>
    <row r="1540" customHeight="1" spans="1:4">
      <c r="A1540" s="7">
        <v>1538</v>
      </c>
      <c r="B1540" s="8" t="s">
        <v>1078</v>
      </c>
      <c r="C1540" s="8" t="str">
        <f>"刘雪娜"</f>
        <v>刘雪娜</v>
      </c>
      <c r="D1540" s="9" t="s">
        <v>1259</v>
      </c>
    </row>
    <row r="1541" customHeight="1" spans="1:4">
      <c r="A1541" s="7">
        <v>1539</v>
      </c>
      <c r="B1541" s="8" t="s">
        <v>1078</v>
      </c>
      <c r="C1541" s="8" t="str">
        <f>"李志芳"</f>
        <v>李志芳</v>
      </c>
      <c r="D1541" s="9" t="s">
        <v>1260</v>
      </c>
    </row>
    <row r="1542" customHeight="1" spans="1:4">
      <c r="A1542" s="7">
        <v>1540</v>
      </c>
      <c r="B1542" s="8" t="s">
        <v>1078</v>
      </c>
      <c r="C1542" s="8" t="str">
        <f>"王鑫"</f>
        <v>王鑫</v>
      </c>
      <c r="D1542" s="9" t="s">
        <v>1261</v>
      </c>
    </row>
    <row r="1543" customHeight="1" spans="1:4">
      <c r="A1543" s="7">
        <v>1541</v>
      </c>
      <c r="B1543" s="8" t="s">
        <v>1078</v>
      </c>
      <c r="C1543" s="8" t="str">
        <f>"陈婷"</f>
        <v>陈婷</v>
      </c>
      <c r="D1543" s="9" t="s">
        <v>1262</v>
      </c>
    </row>
    <row r="1544" customHeight="1" spans="1:4">
      <c r="A1544" s="7">
        <v>1542</v>
      </c>
      <c r="B1544" s="8" t="s">
        <v>1078</v>
      </c>
      <c r="C1544" s="8" t="str">
        <f>"孙颖"</f>
        <v>孙颖</v>
      </c>
      <c r="D1544" s="9" t="s">
        <v>838</v>
      </c>
    </row>
    <row r="1545" customHeight="1" spans="1:4">
      <c r="A1545" s="7">
        <v>1543</v>
      </c>
      <c r="B1545" s="8" t="s">
        <v>1078</v>
      </c>
      <c r="C1545" s="8" t="str">
        <f>"杨蕾"</f>
        <v>杨蕾</v>
      </c>
      <c r="D1545" s="9" t="s">
        <v>60</v>
      </c>
    </row>
    <row r="1546" customHeight="1" spans="1:4">
      <c r="A1546" s="7">
        <v>1544</v>
      </c>
      <c r="B1546" s="8" t="s">
        <v>1078</v>
      </c>
      <c r="C1546" s="8" t="str">
        <f>"刘玉云"</f>
        <v>刘玉云</v>
      </c>
      <c r="D1546" s="9" t="s">
        <v>1263</v>
      </c>
    </row>
    <row r="1547" customHeight="1" spans="1:4">
      <c r="A1547" s="7">
        <v>1545</v>
      </c>
      <c r="B1547" s="8" t="s">
        <v>1078</v>
      </c>
      <c r="C1547" s="8" t="str">
        <f>"王有东"</f>
        <v>王有东</v>
      </c>
      <c r="D1547" s="9" t="s">
        <v>1264</v>
      </c>
    </row>
    <row r="1548" customHeight="1" spans="1:4">
      <c r="A1548" s="7">
        <v>1546</v>
      </c>
      <c r="B1548" s="8" t="s">
        <v>1078</v>
      </c>
      <c r="C1548" s="8" t="str">
        <f>"蒲贝贝"</f>
        <v>蒲贝贝</v>
      </c>
      <c r="D1548" s="9" t="s">
        <v>1265</v>
      </c>
    </row>
    <row r="1549" customHeight="1" spans="1:4">
      <c r="A1549" s="7">
        <v>1547</v>
      </c>
      <c r="B1549" s="8" t="s">
        <v>1078</v>
      </c>
      <c r="C1549" s="8" t="str">
        <f>"冯本吹"</f>
        <v>冯本吹</v>
      </c>
      <c r="D1549" s="9" t="s">
        <v>1266</v>
      </c>
    </row>
    <row r="1550" customHeight="1" spans="1:4">
      <c r="A1550" s="7">
        <v>1548</v>
      </c>
      <c r="B1550" s="8" t="s">
        <v>1078</v>
      </c>
      <c r="C1550" s="8" t="str">
        <f>"温慧雯"</f>
        <v>温慧雯</v>
      </c>
      <c r="D1550" s="9" t="s">
        <v>72</v>
      </c>
    </row>
    <row r="1551" customHeight="1" spans="1:4">
      <c r="A1551" s="7">
        <v>1549</v>
      </c>
      <c r="B1551" s="8" t="s">
        <v>1078</v>
      </c>
      <c r="C1551" s="8" t="str">
        <f>"邓一林"</f>
        <v>邓一林</v>
      </c>
      <c r="D1551" s="9" t="s">
        <v>611</v>
      </c>
    </row>
    <row r="1552" customHeight="1" spans="1:4">
      <c r="A1552" s="7">
        <v>1550</v>
      </c>
      <c r="B1552" s="8" t="s">
        <v>1078</v>
      </c>
      <c r="C1552" s="8" t="str">
        <f>"刘梦柯"</f>
        <v>刘梦柯</v>
      </c>
      <c r="D1552" s="9" t="s">
        <v>1267</v>
      </c>
    </row>
    <row r="1553" customHeight="1" spans="1:4">
      <c r="A1553" s="7">
        <v>1551</v>
      </c>
      <c r="B1553" s="8" t="s">
        <v>1078</v>
      </c>
      <c r="C1553" s="8" t="str">
        <f>"吴兆根"</f>
        <v>吴兆根</v>
      </c>
      <c r="D1553" s="9" t="s">
        <v>1268</v>
      </c>
    </row>
    <row r="1554" customHeight="1" spans="1:4">
      <c r="A1554" s="7">
        <v>1552</v>
      </c>
      <c r="B1554" s="8" t="s">
        <v>1078</v>
      </c>
      <c r="C1554" s="8" t="str">
        <f>"翁清"</f>
        <v>翁清</v>
      </c>
      <c r="D1554" s="9" t="s">
        <v>1269</v>
      </c>
    </row>
    <row r="1555" customHeight="1" spans="1:4">
      <c r="A1555" s="7">
        <v>1553</v>
      </c>
      <c r="B1555" s="8" t="s">
        <v>1078</v>
      </c>
      <c r="C1555" s="8" t="str">
        <f>"秦亚茹"</f>
        <v>秦亚茹</v>
      </c>
      <c r="D1555" s="9" t="s">
        <v>1270</v>
      </c>
    </row>
    <row r="1556" customHeight="1" spans="1:4">
      <c r="A1556" s="7">
        <v>1554</v>
      </c>
      <c r="B1556" s="8" t="s">
        <v>1078</v>
      </c>
      <c r="C1556" s="8" t="str">
        <f>"胡琛琛"</f>
        <v>胡琛琛</v>
      </c>
      <c r="D1556" s="9" t="s">
        <v>1271</v>
      </c>
    </row>
    <row r="1557" customHeight="1" spans="1:4">
      <c r="A1557" s="7">
        <v>1555</v>
      </c>
      <c r="B1557" s="8" t="s">
        <v>1078</v>
      </c>
      <c r="C1557" s="8" t="str">
        <f>"王晓阳"</f>
        <v>王晓阳</v>
      </c>
      <c r="D1557" s="9" t="s">
        <v>1272</v>
      </c>
    </row>
    <row r="1558" customHeight="1" spans="1:4">
      <c r="A1558" s="7">
        <v>1556</v>
      </c>
      <c r="B1558" s="8" t="s">
        <v>1078</v>
      </c>
      <c r="C1558" s="8" t="str">
        <f>"赖季雨"</f>
        <v>赖季雨</v>
      </c>
      <c r="D1558" s="9" t="s">
        <v>1265</v>
      </c>
    </row>
    <row r="1559" customHeight="1" spans="1:4">
      <c r="A1559" s="7">
        <v>1557</v>
      </c>
      <c r="B1559" s="8" t="s">
        <v>1078</v>
      </c>
      <c r="C1559" s="8" t="str">
        <f>"李馨荷"</f>
        <v>李馨荷</v>
      </c>
      <c r="D1559" s="9" t="s">
        <v>990</v>
      </c>
    </row>
    <row r="1560" customHeight="1" spans="1:4">
      <c r="A1560" s="7">
        <v>1558</v>
      </c>
      <c r="B1560" s="8" t="s">
        <v>1078</v>
      </c>
      <c r="C1560" s="8" t="str">
        <f>"王玲兰"</f>
        <v>王玲兰</v>
      </c>
      <c r="D1560" s="9" t="s">
        <v>30</v>
      </c>
    </row>
    <row r="1561" customHeight="1" spans="1:4">
      <c r="A1561" s="7">
        <v>1559</v>
      </c>
      <c r="B1561" s="8" t="s">
        <v>1078</v>
      </c>
      <c r="C1561" s="8" t="str">
        <f>"李文珍"</f>
        <v>李文珍</v>
      </c>
      <c r="D1561" s="9" t="s">
        <v>248</v>
      </c>
    </row>
    <row r="1562" customHeight="1" spans="1:4">
      <c r="A1562" s="7">
        <v>1560</v>
      </c>
      <c r="B1562" s="8" t="s">
        <v>1078</v>
      </c>
      <c r="C1562" s="8" t="str">
        <f>"徐佳婧"</f>
        <v>徐佳婧</v>
      </c>
      <c r="D1562" s="9" t="s">
        <v>1273</v>
      </c>
    </row>
    <row r="1563" customHeight="1" spans="1:4">
      <c r="A1563" s="7">
        <v>1561</v>
      </c>
      <c r="B1563" s="8" t="s">
        <v>1078</v>
      </c>
      <c r="C1563" s="8" t="str">
        <f>"麦贤玲"</f>
        <v>麦贤玲</v>
      </c>
      <c r="D1563" s="9" t="s">
        <v>1274</v>
      </c>
    </row>
    <row r="1564" customHeight="1" spans="1:4">
      <c r="A1564" s="7">
        <v>1562</v>
      </c>
      <c r="B1564" s="8" t="s">
        <v>1078</v>
      </c>
      <c r="C1564" s="8" t="str">
        <f>"刘静"</f>
        <v>刘静</v>
      </c>
      <c r="D1564" s="9" t="s">
        <v>90</v>
      </c>
    </row>
    <row r="1565" customHeight="1" spans="1:4">
      <c r="A1565" s="7">
        <v>1563</v>
      </c>
      <c r="B1565" s="8" t="s">
        <v>1078</v>
      </c>
      <c r="C1565" s="8" t="str">
        <f>"陈佳艺"</f>
        <v>陈佳艺</v>
      </c>
      <c r="D1565" s="9" t="s">
        <v>1275</v>
      </c>
    </row>
    <row r="1566" customHeight="1" spans="1:4">
      <c r="A1566" s="7">
        <v>1564</v>
      </c>
      <c r="B1566" s="8" t="s">
        <v>1078</v>
      </c>
      <c r="C1566" s="8" t="str">
        <f>"曾燕"</f>
        <v>曾燕</v>
      </c>
      <c r="D1566" s="9" t="s">
        <v>454</v>
      </c>
    </row>
    <row r="1567" customHeight="1" spans="1:4">
      <c r="A1567" s="7">
        <v>1565</v>
      </c>
      <c r="B1567" s="8" t="s">
        <v>1078</v>
      </c>
      <c r="C1567" s="8" t="str">
        <f>"魏妍怡"</f>
        <v>魏妍怡</v>
      </c>
      <c r="D1567" s="9" t="s">
        <v>72</v>
      </c>
    </row>
    <row r="1568" customHeight="1" spans="1:4">
      <c r="A1568" s="7">
        <v>1566</v>
      </c>
      <c r="B1568" s="8" t="s">
        <v>1078</v>
      </c>
      <c r="C1568" s="8" t="str">
        <f>"陈香风"</f>
        <v>陈香风</v>
      </c>
      <c r="D1568" s="9" t="s">
        <v>1276</v>
      </c>
    </row>
    <row r="1569" customHeight="1" spans="1:4">
      <c r="A1569" s="7">
        <v>1567</v>
      </c>
      <c r="B1569" s="8" t="s">
        <v>1078</v>
      </c>
      <c r="C1569" s="8" t="str">
        <f>"曾祥理"</f>
        <v>曾祥理</v>
      </c>
      <c r="D1569" s="9" t="s">
        <v>1277</v>
      </c>
    </row>
    <row r="1570" customHeight="1" spans="1:4">
      <c r="A1570" s="7">
        <v>1568</v>
      </c>
      <c r="B1570" s="8" t="s">
        <v>1078</v>
      </c>
      <c r="C1570" s="8" t="str">
        <f>"孙雪"</f>
        <v>孙雪</v>
      </c>
      <c r="D1570" s="9" t="s">
        <v>1278</v>
      </c>
    </row>
    <row r="1571" customHeight="1" spans="1:4">
      <c r="A1571" s="7">
        <v>1569</v>
      </c>
      <c r="B1571" s="8" t="s">
        <v>1078</v>
      </c>
      <c r="C1571" s="8" t="str">
        <f>"陈容晴"</f>
        <v>陈容晴</v>
      </c>
      <c r="D1571" s="9" t="s">
        <v>1238</v>
      </c>
    </row>
    <row r="1572" customHeight="1" spans="1:4">
      <c r="A1572" s="7">
        <v>1570</v>
      </c>
      <c r="B1572" s="8" t="s">
        <v>1078</v>
      </c>
      <c r="C1572" s="8" t="str">
        <f>"张钰"</f>
        <v>张钰</v>
      </c>
      <c r="D1572" s="9" t="s">
        <v>60</v>
      </c>
    </row>
    <row r="1573" customHeight="1" spans="1:4">
      <c r="A1573" s="7">
        <v>1571</v>
      </c>
      <c r="B1573" s="8" t="s">
        <v>1078</v>
      </c>
      <c r="C1573" s="8" t="str">
        <f>"汤芬芬"</f>
        <v>汤芬芬</v>
      </c>
      <c r="D1573" s="9" t="s">
        <v>1279</v>
      </c>
    </row>
    <row r="1574" customHeight="1" spans="1:4">
      <c r="A1574" s="7">
        <v>1572</v>
      </c>
      <c r="B1574" s="8" t="s">
        <v>1078</v>
      </c>
      <c r="C1574" s="8" t="str">
        <f>"符萍"</f>
        <v>符萍</v>
      </c>
      <c r="D1574" s="9" t="s">
        <v>1280</v>
      </c>
    </row>
    <row r="1575" customHeight="1" spans="1:4">
      <c r="A1575" s="7">
        <v>1573</v>
      </c>
      <c r="B1575" s="8" t="s">
        <v>1078</v>
      </c>
      <c r="C1575" s="8" t="str">
        <f>"祁永娜"</f>
        <v>祁永娜</v>
      </c>
      <c r="D1575" s="9" t="s">
        <v>1132</v>
      </c>
    </row>
    <row r="1576" customHeight="1" spans="1:4">
      <c r="A1576" s="7">
        <v>1574</v>
      </c>
      <c r="B1576" s="8" t="s">
        <v>1078</v>
      </c>
      <c r="C1576" s="8" t="str">
        <f>"符兰妍"</f>
        <v>符兰妍</v>
      </c>
      <c r="D1576" s="9" t="s">
        <v>1281</v>
      </c>
    </row>
    <row r="1577" customHeight="1" spans="1:4">
      <c r="A1577" s="7">
        <v>1575</v>
      </c>
      <c r="B1577" s="8" t="s">
        <v>1078</v>
      </c>
      <c r="C1577" s="8" t="str">
        <f>"邓婷婷"</f>
        <v>邓婷婷</v>
      </c>
      <c r="D1577" s="9" t="s">
        <v>1282</v>
      </c>
    </row>
    <row r="1578" customHeight="1" spans="1:4">
      <c r="A1578" s="7">
        <v>1576</v>
      </c>
      <c r="B1578" s="8" t="s">
        <v>1078</v>
      </c>
      <c r="C1578" s="8" t="str">
        <f>"黄雅"</f>
        <v>黄雅</v>
      </c>
      <c r="D1578" s="9" t="s">
        <v>554</v>
      </c>
    </row>
    <row r="1579" customHeight="1" spans="1:4">
      <c r="A1579" s="7">
        <v>1577</v>
      </c>
      <c r="B1579" s="8" t="s">
        <v>1078</v>
      </c>
      <c r="C1579" s="8" t="str">
        <f>"苏晓桔"</f>
        <v>苏晓桔</v>
      </c>
      <c r="D1579" s="9" t="s">
        <v>1283</v>
      </c>
    </row>
    <row r="1580" customHeight="1" spans="1:4">
      <c r="A1580" s="7">
        <v>1578</v>
      </c>
      <c r="B1580" s="8" t="s">
        <v>1078</v>
      </c>
      <c r="C1580" s="8" t="str">
        <f>"吴俞佳"</f>
        <v>吴俞佳</v>
      </c>
      <c r="D1580" s="9" t="s">
        <v>1124</v>
      </c>
    </row>
    <row r="1581" customHeight="1" spans="1:4">
      <c r="A1581" s="7">
        <v>1579</v>
      </c>
      <c r="B1581" s="8" t="s">
        <v>1078</v>
      </c>
      <c r="C1581" s="8" t="str">
        <f>"王杉"</f>
        <v>王杉</v>
      </c>
      <c r="D1581" s="9" t="s">
        <v>1284</v>
      </c>
    </row>
    <row r="1582" customHeight="1" spans="1:4">
      <c r="A1582" s="7">
        <v>1580</v>
      </c>
      <c r="B1582" s="8" t="s">
        <v>1078</v>
      </c>
      <c r="C1582" s="8" t="str">
        <f>"李恒舅"</f>
        <v>李恒舅</v>
      </c>
      <c r="D1582" s="9" t="s">
        <v>1285</v>
      </c>
    </row>
    <row r="1583" customHeight="1" spans="1:4">
      <c r="A1583" s="7">
        <v>1581</v>
      </c>
      <c r="B1583" s="8" t="s">
        <v>1078</v>
      </c>
      <c r="C1583" s="8" t="str">
        <f>"邓秋霞"</f>
        <v>邓秋霞</v>
      </c>
      <c r="D1583" s="9" t="s">
        <v>1286</v>
      </c>
    </row>
    <row r="1584" customHeight="1" spans="1:4">
      <c r="A1584" s="7">
        <v>1582</v>
      </c>
      <c r="B1584" s="8" t="s">
        <v>1078</v>
      </c>
      <c r="C1584" s="8" t="str">
        <f>"吴红玉"</f>
        <v>吴红玉</v>
      </c>
      <c r="D1584" s="9" t="s">
        <v>307</v>
      </c>
    </row>
    <row r="1585" customHeight="1" spans="1:4">
      <c r="A1585" s="7">
        <v>1583</v>
      </c>
      <c r="B1585" s="8" t="s">
        <v>1078</v>
      </c>
      <c r="C1585" s="8" t="str">
        <f>"程丽月"</f>
        <v>程丽月</v>
      </c>
      <c r="D1585" s="9" t="s">
        <v>1287</v>
      </c>
    </row>
    <row r="1586" customHeight="1" spans="1:4">
      <c r="A1586" s="7">
        <v>1584</v>
      </c>
      <c r="B1586" s="8" t="s">
        <v>1078</v>
      </c>
      <c r="C1586" s="8" t="str">
        <f>"魏海丽"</f>
        <v>魏海丽</v>
      </c>
      <c r="D1586" s="9" t="s">
        <v>1288</v>
      </c>
    </row>
    <row r="1587" customHeight="1" spans="1:4">
      <c r="A1587" s="7">
        <v>1585</v>
      </c>
      <c r="B1587" s="8" t="s">
        <v>1078</v>
      </c>
      <c r="C1587" s="8" t="str">
        <f>"许露珍"</f>
        <v>许露珍</v>
      </c>
      <c r="D1587" s="9" t="s">
        <v>1116</v>
      </c>
    </row>
    <row r="1588" customHeight="1" spans="1:4">
      <c r="A1588" s="7">
        <v>1586</v>
      </c>
      <c r="B1588" s="8" t="s">
        <v>1078</v>
      </c>
      <c r="C1588" s="8" t="str">
        <f>"谭港台"</f>
        <v>谭港台</v>
      </c>
      <c r="D1588" s="9" t="s">
        <v>123</v>
      </c>
    </row>
    <row r="1589" customHeight="1" spans="1:4">
      <c r="A1589" s="7">
        <v>1587</v>
      </c>
      <c r="B1589" s="8" t="s">
        <v>1078</v>
      </c>
      <c r="C1589" s="8" t="str">
        <f>"罗长元"</f>
        <v>罗长元</v>
      </c>
      <c r="D1589" s="9" t="s">
        <v>1289</v>
      </c>
    </row>
    <row r="1590" customHeight="1" spans="1:4">
      <c r="A1590" s="7">
        <v>1588</v>
      </c>
      <c r="B1590" s="8" t="s">
        <v>1078</v>
      </c>
      <c r="C1590" s="8" t="str">
        <f>"刘玉乾"</f>
        <v>刘玉乾</v>
      </c>
      <c r="D1590" s="9" t="s">
        <v>815</v>
      </c>
    </row>
    <row r="1591" customHeight="1" spans="1:4">
      <c r="A1591" s="7">
        <v>1589</v>
      </c>
      <c r="B1591" s="8" t="s">
        <v>1078</v>
      </c>
      <c r="C1591" s="8" t="str">
        <f>"羊彩梦"</f>
        <v>羊彩梦</v>
      </c>
      <c r="D1591" s="9" t="s">
        <v>1290</v>
      </c>
    </row>
    <row r="1592" customHeight="1" spans="1:4">
      <c r="A1592" s="7">
        <v>1590</v>
      </c>
      <c r="B1592" s="8" t="s">
        <v>1078</v>
      </c>
      <c r="C1592" s="8" t="str">
        <f>"黄秀容"</f>
        <v>黄秀容</v>
      </c>
      <c r="D1592" s="9" t="s">
        <v>1291</v>
      </c>
    </row>
    <row r="1593" customHeight="1" spans="1:4">
      <c r="A1593" s="7">
        <v>1591</v>
      </c>
      <c r="B1593" s="8" t="s">
        <v>1078</v>
      </c>
      <c r="C1593" s="8" t="str">
        <f>"潘思蓓"</f>
        <v>潘思蓓</v>
      </c>
      <c r="D1593" s="9" t="s">
        <v>1235</v>
      </c>
    </row>
    <row r="1594" customHeight="1" spans="1:4">
      <c r="A1594" s="7">
        <v>1592</v>
      </c>
      <c r="B1594" s="8" t="s">
        <v>1078</v>
      </c>
      <c r="C1594" s="8" t="str">
        <f>"王莹菁"</f>
        <v>王莹菁</v>
      </c>
      <c r="D1594" s="9" t="s">
        <v>572</v>
      </c>
    </row>
    <row r="1595" customHeight="1" spans="1:4">
      <c r="A1595" s="7">
        <v>1593</v>
      </c>
      <c r="B1595" s="8" t="s">
        <v>1078</v>
      </c>
      <c r="C1595" s="8" t="str">
        <f>"孟思晓"</f>
        <v>孟思晓</v>
      </c>
      <c r="D1595" s="9" t="s">
        <v>1292</v>
      </c>
    </row>
    <row r="1596" customHeight="1" spans="1:4">
      <c r="A1596" s="7">
        <v>1594</v>
      </c>
      <c r="B1596" s="8" t="s">
        <v>1078</v>
      </c>
      <c r="C1596" s="8" t="str">
        <f>"王琼玉"</f>
        <v>王琼玉</v>
      </c>
      <c r="D1596" s="9" t="s">
        <v>580</v>
      </c>
    </row>
    <row r="1597" customHeight="1" spans="1:4">
      <c r="A1597" s="7">
        <v>1595</v>
      </c>
      <c r="B1597" s="8" t="s">
        <v>1078</v>
      </c>
      <c r="C1597" s="8" t="str">
        <f>"麦芸"</f>
        <v>麦芸</v>
      </c>
      <c r="D1597" s="9" t="s">
        <v>643</v>
      </c>
    </row>
    <row r="1598" customHeight="1" spans="1:4">
      <c r="A1598" s="7">
        <v>1596</v>
      </c>
      <c r="B1598" s="8" t="s">
        <v>1078</v>
      </c>
      <c r="C1598" s="8" t="str">
        <f>"林艺"</f>
        <v>林艺</v>
      </c>
      <c r="D1598" s="9" t="s">
        <v>1293</v>
      </c>
    </row>
    <row r="1599" customHeight="1" spans="1:4">
      <c r="A1599" s="7">
        <v>1597</v>
      </c>
      <c r="B1599" s="8" t="s">
        <v>1078</v>
      </c>
      <c r="C1599" s="8" t="str">
        <f>"唐莹"</f>
        <v>唐莹</v>
      </c>
      <c r="D1599" s="9" t="s">
        <v>1294</v>
      </c>
    </row>
    <row r="1600" customHeight="1" spans="1:4">
      <c r="A1600" s="7">
        <v>1598</v>
      </c>
      <c r="B1600" s="8" t="s">
        <v>1078</v>
      </c>
      <c r="C1600" s="8" t="str">
        <f>"韩丹"</f>
        <v>韩丹</v>
      </c>
      <c r="D1600" s="9" t="s">
        <v>1295</v>
      </c>
    </row>
    <row r="1601" customHeight="1" spans="1:4">
      <c r="A1601" s="7">
        <v>1599</v>
      </c>
      <c r="B1601" s="8" t="s">
        <v>1078</v>
      </c>
      <c r="C1601" s="8" t="str">
        <f>"符寿娇"</f>
        <v>符寿娇</v>
      </c>
      <c r="D1601" s="9" t="s">
        <v>1296</v>
      </c>
    </row>
    <row r="1602" customHeight="1" spans="1:4">
      <c r="A1602" s="7">
        <v>1600</v>
      </c>
      <c r="B1602" s="8" t="s">
        <v>1078</v>
      </c>
      <c r="C1602" s="8" t="str">
        <f>"容佳"</f>
        <v>容佳</v>
      </c>
      <c r="D1602" s="9" t="s">
        <v>1297</v>
      </c>
    </row>
    <row r="1603" customHeight="1" spans="1:4">
      <c r="A1603" s="7">
        <v>1601</v>
      </c>
      <c r="B1603" s="8" t="s">
        <v>1078</v>
      </c>
      <c r="C1603" s="8" t="str">
        <f>"杜盼"</f>
        <v>杜盼</v>
      </c>
      <c r="D1603" s="9" t="s">
        <v>1298</v>
      </c>
    </row>
    <row r="1604" customHeight="1" spans="1:4">
      <c r="A1604" s="7">
        <v>1602</v>
      </c>
      <c r="B1604" s="8" t="s">
        <v>1078</v>
      </c>
      <c r="C1604" s="8" t="str">
        <f>"郑瑶"</f>
        <v>郑瑶</v>
      </c>
      <c r="D1604" s="9" t="s">
        <v>1299</v>
      </c>
    </row>
    <row r="1605" customHeight="1" spans="1:4">
      <c r="A1605" s="7">
        <v>1603</v>
      </c>
      <c r="B1605" s="8" t="s">
        <v>1078</v>
      </c>
      <c r="C1605" s="8" t="str">
        <f>"黄良琴"</f>
        <v>黄良琴</v>
      </c>
      <c r="D1605" s="9" t="s">
        <v>1300</v>
      </c>
    </row>
    <row r="1606" customHeight="1" spans="1:4">
      <c r="A1606" s="7">
        <v>1604</v>
      </c>
      <c r="B1606" s="8" t="s">
        <v>1078</v>
      </c>
      <c r="C1606" s="8" t="str">
        <f>"周玉霞"</f>
        <v>周玉霞</v>
      </c>
      <c r="D1606" s="9" t="s">
        <v>534</v>
      </c>
    </row>
    <row r="1607" customHeight="1" spans="1:4">
      <c r="A1607" s="7">
        <v>1605</v>
      </c>
      <c r="B1607" s="8" t="s">
        <v>1078</v>
      </c>
      <c r="C1607" s="8" t="str">
        <f>"杨一婷"</f>
        <v>杨一婷</v>
      </c>
      <c r="D1607" s="9" t="s">
        <v>1301</v>
      </c>
    </row>
    <row r="1608" customHeight="1" spans="1:4">
      <c r="A1608" s="7">
        <v>1606</v>
      </c>
      <c r="B1608" s="8" t="s">
        <v>1078</v>
      </c>
      <c r="C1608" s="8" t="str">
        <f>"陈慧珊"</f>
        <v>陈慧珊</v>
      </c>
      <c r="D1608" s="9" t="s">
        <v>1302</v>
      </c>
    </row>
    <row r="1609" customHeight="1" spans="1:4">
      <c r="A1609" s="7">
        <v>1607</v>
      </c>
      <c r="B1609" s="8" t="s">
        <v>1078</v>
      </c>
      <c r="C1609" s="8" t="str">
        <f>"林珊珊"</f>
        <v>林珊珊</v>
      </c>
      <c r="D1609" s="9" t="s">
        <v>1303</v>
      </c>
    </row>
    <row r="1610" customHeight="1" spans="1:4">
      <c r="A1610" s="7">
        <v>1608</v>
      </c>
      <c r="B1610" s="8" t="s">
        <v>1078</v>
      </c>
      <c r="C1610" s="8" t="str">
        <f>"柳青"</f>
        <v>柳青</v>
      </c>
      <c r="D1610" s="9" t="s">
        <v>1304</v>
      </c>
    </row>
    <row r="1611" customHeight="1" spans="1:4">
      <c r="A1611" s="7">
        <v>1609</v>
      </c>
      <c r="B1611" s="8" t="s">
        <v>1078</v>
      </c>
      <c r="C1611" s="8" t="str">
        <f>"张旅"</f>
        <v>张旅</v>
      </c>
      <c r="D1611" s="9" t="s">
        <v>541</v>
      </c>
    </row>
    <row r="1612" customHeight="1" spans="1:4">
      <c r="A1612" s="7">
        <v>1610</v>
      </c>
      <c r="B1612" s="8" t="s">
        <v>1078</v>
      </c>
      <c r="C1612" s="8" t="str">
        <f>"白雪"</f>
        <v>白雪</v>
      </c>
      <c r="D1612" s="9" t="s">
        <v>1305</v>
      </c>
    </row>
    <row r="1613" customHeight="1" spans="1:4">
      <c r="A1613" s="7">
        <v>1611</v>
      </c>
      <c r="B1613" s="8" t="s">
        <v>1078</v>
      </c>
      <c r="C1613" s="8" t="str">
        <f>"黄振丹"</f>
        <v>黄振丹</v>
      </c>
      <c r="D1613" s="9" t="s">
        <v>692</v>
      </c>
    </row>
    <row r="1614" customHeight="1" spans="1:4">
      <c r="A1614" s="7">
        <v>1612</v>
      </c>
      <c r="B1614" s="8" t="s">
        <v>1078</v>
      </c>
      <c r="C1614" s="8" t="str">
        <f>"黄莹仪"</f>
        <v>黄莹仪</v>
      </c>
      <c r="D1614" s="9" t="s">
        <v>725</v>
      </c>
    </row>
    <row r="1615" customHeight="1" spans="1:4">
      <c r="A1615" s="7">
        <v>1613</v>
      </c>
      <c r="B1615" s="8" t="s">
        <v>1078</v>
      </c>
      <c r="C1615" s="8" t="str">
        <f>"叶春伶"</f>
        <v>叶春伶</v>
      </c>
      <c r="D1615" s="9" t="s">
        <v>634</v>
      </c>
    </row>
    <row r="1616" customHeight="1" spans="1:4">
      <c r="A1616" s="7">
        <v>1614</v>
      </c>
      <c r="B1616" s="8" t="s">
        <v>1078</v>
      </c>
      <c r="C1616" s="8" t="str">
        <f>"刘亚强"</f>
        <v>刘亚强</v>
      </c>
      <c r="D1616" s="9" t="s">
        <v>1306</v>
      </c>
    </row>
    <row r="1617" customHeight="1" spans="1:4">
      <c r="A1617" s="7">
        <v>1615</v>
      </c>
      <c r="B1617" s="8" t="s">
        <v>1078</v>
      </c>
      <c r="C1617" s="8" t="str">
        <f>"胡文婷"</f>
        <v>胡文婷</v>
      </c>
      <c r="D1617" s="9" t="s">
        <v>1307</v>
      </c>
    </row>
    <row r="1618" customHeight="1" spans="1:4">
      <c r="A1618" s="7">
        <v>1616</v>
      </c>
      <c r="B1618" s="8" t="s">
        <v>1078</v>
      </c>
      <c r="C1618" s="8" t="str">
        <f>"欧丽虹"</f>
        <v>欧丽虹</v>
      </c>
      <c r="D1618" s="9" t="s">
        <v>402</v>
      </c>
    </row>
    <row r="1619" customHeight="1" spans="1:4">
      <c r="A1619" s="7">
        <v>1617</v>
      </c>
      <c r="B1619" s="8" t="s">
        <v>1078</v>
      </c>
      <c r="C1619" s="8" t="str">
        <f>"荣妍"</f>
        <v>荣妍</v>
      </c>
      <c r="D1619" s="9" t="s">
        <v>1308</v>
      </c>
    </row>
    <row r="1620" customHeight="1" spans="1:4">
      <c r="A1620" s="7">
        <v>1618</v>
      </c>
      <c r="B1620" s="8" t="s">
        <v>1078</v>
      </c>
      <c r="C1620" s="8" t="str">
        <f>"朱雪"</f>
        <v>朱雪</v>
      </c>
      <c r="D1620" s="9" t="s">
        <v>1309</v>
      </c>
    </row>
    <row r="1621" customHeight="1" spans="1:4">
      <c r="A1621" s="7">
        <v>1619</v>
      </c>
      <c r="B1621" s="8" t="s">
        <v>1078</v>
      </c>
      <c r="C1621" s="8" t="str">
        <f>"周洋"</f>
        <v>周洋</v>
      </c>
      <c r="D1621" s="9" t="s">
        <v>1310</v>
      </c>
    </row>
    <row r="1622" customHeight="1" spans="1:4">
      <c r="A1622" s="7">
        <v>1620</v>
      </c>
      <c r="B1622" s="8" t="s">
        <v>1078</v>
      </c>
      <c r="C1622" s="8" t="str">
        <f>"陈依曼"</f>
        <v>陈依曼</v>
      </c>
      <c r="D1622" s="9" t="s">
        <v>1142</v>
      </c>
    </row>
    <row r="1623" customHeight="1" spans="1:4">
      <c r="A1623" s="7">
        <v>1621</v>
      </c>
      <c r="B1623" s="8" t="s">
        <v>1078</v>
      </c>
      <c r="C1623" s="8" t="str">
        <f>"张春妮"</f>
        <v>张春妮</v>
      </c>
      <c r="D1623" s="9" t="s">
        <v>1311</v>
      </c>
    </row>
    <row r="1624" customHeight="1" spans="1:4">
      <c r="A1624" s="7">
        <v>1622</v>
      </c>
      <c r="B1624" s="8" t="s">
        <v>1078</v>
      </c>
      <c r="C1624" s="8" t="str">
        <f>"林玉霞"</f>
        <v>林玉霞</v>
      </c>
      <c r="D1624" s="9" t="s">
        <v>288</v>
      </c>
    </row>
    <row r="1625" customHeight="1" spans="1:4">
      <c r="A1625" s="7">
        <v>1623</v>
      </c>
      <c r="B1625" s="8" t="s">
        <v>1078</v>
      </c>
      <c r="C1625" s="8" t="str">
        <f>"符士月"</f>
        <v>符士月</v>
      </c>
      <c r="D1625" s="9" t="s">
        <v>1312</v>
      </c>
    </row>
    <row r="1626" customHeight="1" spans="1:4">
      <c r="A1626" s="7">
        <v>1624</v>
      </c>
      <c r="B1626" s="8" t="s">
        <v>1078</v>
      </c>
      <c r="C1626" s="8" t="str">
        <f>"龙露"</f>
        <v>龙露</v>
      </c>
      <c r="D1626" s="9" t="s">
        <v>90</v>
      </c>
    </row>
    <row r="1627" customHeight="1" spans="1:4">
      <c r="A1627" s="7">
        <v>1625</v>
      </c>
      <c r="B1627" s="8" t="s">
        <v>1078</v>
      </c>
      <c r="C1627" s="8" t="str">
        <f>"关长娟"</f>
        <v>关长娟</v>
      </c>
      <c r="D1627" s="9" t="s">
        <v>79</v>
      </c>
    </row>
    <row r="1628" customHeight="1" spans="1:4">
      <c r="A1628" s="7">
        <v>1626</v>
      </c>
      <c r="B1628" s="8" t="s">
        <v>1078</v>
      </c>
      <c r="C1628" s="8" t="str">
        <f>"曾婷娜"</f>
        <v>曾婷娜</v>
      </c>
      <c r="D1628" s="9" t="s">
        <v>1313</v>
      </c>
    </row>
    <row r="1629" customHeight="1" spans="1:4">
      <c r="A1629" s="7">
        <v>1627</v>
      </c>
      <c r="B1629" s="8" t="s">
        <v>1078</v>
      </c>
      <c r="C1629" s="8" t="str">
        <f>"唐源旺"</f>
        <v>唐源旺</v>
      </c>
      <c r="D1629" s="9" t="s">
        <v>1314</v>
      </c>
    </row>
    <row r="1630" customHeight="1" spans="1:4">
      <c r="A1630" s="7">
        <v>1628</v>
      </c>
      <c r="B1630" s="8" t="s">
        <v>1078</v>
      </c>
      <c r="C1630" s="8" t="str">
        <f>"符萍"</f>
        <v>符萍</v>
      </c>
      <c r="D1630" s="9" t="s">
        <v>1315</v>
      </c>
    </row>
    <row r="1631" customHeight="1" spans="1:4">
      <c r="A1631" s="7">
        <v>1629</v>
      </c>
      <c r="B1631" s="8" t="s">
        <v>1078</v>
      </c>
      <c r="C1631" s="8" t="str">
        <f>"桂卫丽"</f>
        <v>桂卫丽</v>
      </c>
      <c r="D1631" s="9" t="s">
        <v>1316</v>
      </c>
    </row>
    <row r="1632" customHeight="1" spans="1:4">
      <c r="A1632" s="7">
        <v>1630</v>
      </c>
      <c r="B1632" s="8" t="s">
        <v>1078</v>
      </c>
      <c r="C1632" s="8" t="str">
        <f>"黎小姗"</f>
        <v>黎小姗</v>
      </c>
      <c r="D1632" s="9" t="s">
        <v>304</v>
      </c>
    </row>
    <row r="1633" customHeight="1" spans="1:4">
      <c r="A1633" s="7">
        <v>1631</v>
      </c>
      <c r="B1633" s="8" t="s">
        <v>1078</v>
      </c>
      <c r="C1633" s="8" t="str">
        <f>"苏文妮"</f>
        <v>苏文妮</v>
      </c>
      <c r="D1633" s="9" t="s">
        <v>904</v>
      </c>
    </row>
    <row r="1634" customHeight="1" spans="1:4">
      <c r="A1634" s="7">
        <v>1632</v>
      </c>
      <c r="B1634" s="8" t="s">
        <v>1078</v>
      </c>
      <c r="C1634" s="8" t="str">
        <f>"林本平"</f>
        <v>林本平</v>
      </c>
      <c r="D1634" s="9" t="s">
        <v>1317</v>
      </c>
    </row>
    <row r="1635" customHeight="1" spans="1:4">
      <c r="A1635" s="7">
        <v>1633</v>
      </c>
      <c r="B1635" s="8" t="s">
        <v>1078</v>
      </c>
      <c r="C1635" s="8" t="str">
        <f>"陈奇婧"</f>
        <v>陈奇婧</v>
      </c>
      <c r="D1635" s="9" t="s">
        <v>74</v>
      </c>
    </row>
    <row r="1636" customHeight="1" spans="1:4">
      <c r="A1636" s="7">
        <v>1634</v>
      </c>
      <c r="B1636" s="8" t="s">
        <v>1078</v>
      </c>
      <c r="C1636" s="8" t="str">
        <f>"隋易昕"</f>
        <v>隋易昕</v>
      </c>
      <c r="D1636" s="9" t="s">
        <v>1318</v>
      </c>
    </row>
    <row r="1637" customHeight="1" spans="1:4">
      <c r="A1637" s="7">
        <v>1635</v>
      </c>
      <c r="B1637" s="8" t="s">
        <v>1078</v>
      </c>
      <c r="C1637" s="8" t="str">
        <f>"白掌娴"</f>
        <v>白掌娴</v>
      </c>
      <c r="D1637" s="9" t="s">
        <v>1319</v>
      </c>
    </row>
    <row r="1638" customHeight="1" spans="1:4">
      <c r="A1638" s="7">
        <v>1636</v>
      </c>
      <c r="B1638" s="8" t="s">
        <v>1078</v>
      </c>
      <c r="C1638" s="8" t="str">
        <f>"符应桃"</f>
        <v>符应桃</v>
      </c>
      <c r="D1638" s="9" t="s">
        <v>1320</v>
      </c>
    </row>
    <row r="1639" customHeight="1" spans="1:4">
      <c r="A1639" s="7">
        <v>1637</v>
      </c>
      <c r="B1639" s="8" t="s">
        <v>1078</v>
      </c>
      <c r="C1639" s="8" t="str">
        <f>"陈飞臻"</f>
        <v>陈飞臻</v>
      </c>
      <c r="D1639" s="9" t="s">
        <v>1321</v>
      </c>
    </row>
    <row r="1640" customHeight="1" spans="1:4">
      <c r="A1640" s="7">
        <v>1638</v>
      </c>
      <c r="B1640" s="8" t="s">
        <v>1078</v>
      </c>
      <c r="C1640" s="8" t="str">
        <f>"董佳佳"</f>
        <v>董佳佳</v>
      </c>
      <c r="D1640" s="9" t="s">
        <v>918</v>
      </c>
    </row>
    <row r="1641" customHeight="1" spans="1:4">
      <c r="A1641" s="7">
        <v>1639</v>
      </c>
      <c r="B1641" s="8" t="s">
        <v>1078</v>
      </c>
      <c r="C1641" s="8" t="str">
        <f>"林尤敏"</f>
        <v>林尤敏</v>
      </c>
      <c r="D1641" s="9" t="s">
        <v>82</v>
      </c>
    </row>
    <row r="1642" customHeight="1" spans="1:4">
      <c r="A1642" s="7">
        <v>1640</v>
      </c>
      <c r="B1642" s="8" t="s">
        <v>1078</v>
      </c>
      <c r="C1642" s="8" t="str">
        <f>"赵曼"</f>
        <v>赵曼</v>
      </c>
      <c r="D1642" s="9" t="s">
        <v>1322</v>
      </c>
    </row>
    <row r="1643" customHeight="1" spans="1:4">
      <c r="A1643" s="7">
        <v>1641</v>
      </c>
      <c r="B1643" s="8" t="s">
        <v>1078</v>
      </c>
      <c r="C1643" s="8" t="str">
        <f>"苏敏"</f>
        <v>苏敏</v>
      </c>
      <c r="D1643" s="9" t="s">
        <v>1323</v>
      </c>
    </row>
    <row r="1644" customHeight="1" spans="1:4">
      <c r="A1644" s="7">
        <v>1642</v>
      </c>
      <c r="B1644" s="8" t="s">
        <v>1078</v>
      </c>
      <c r="C1644" s="8" t="str">
        <f>"陈金"</f>
        <v>陈金</v>
      </c>
      <c r="D1644" s="9" t="s">
        <v>1324</v>
      </c>
    </row>
    <row r="1645" customHeight="1" spans="1:4">
      <c r="A1645" s="7">
        <v>1643</v>
      </c>
      <c r="B1645" s="8" t="s">
        <v>1078</v>
      </c>
      <c r="C1645" s="8" t="str">
        <f>"李曼瑜"</f>
        <v>李曼瑜</v>
      </c>
      <c r="D1645" s="9" t="s">
        <v>725</v>
      </c>
    </row>
    <row r="1646" customHeight="1" spans="1:4">
      <c r="A1646" s="7">
        <v>1644</v>
      </c>
      <c r="B1646" s="8" t="s">
        <v>1078</v>
      </c>
      <c r="C1646" s="8" t="str">
        <f>"唐紫婷"</f>
        <v>唐紫婷</v>
      </c>
      <c r="D1646" s="9" t="s">
        <v>1325</v>
      </c>
    </row>
    <row r="1647" customHeight="1" spans="1:4">
      <c r="A1647" s="7">
        <v>1645</v>
      </c>
      <c r="B1647" s="8" t="s">
        <v>1078</v>
      </c>
      <c r="C1647" s="8" t="str">
        <f>"赵矾"</f>
        <v>赵矾</v>
      </c>
      <c r="D1647" s="9" t="s">
        <v>148</v>
      </c>
    </row>
    <row r="1648" customHeight="1" spans="1:4">
      <c r="A1648" s="7">
        <v>1646</v>
      </c>
      <c r="B1648" s="8" t="s">
        <v>1078</v>
      </c>
      <c r="C1648" s="8" t="str">
        <f>"刘晶"</f>
        <v>刘晶</v>
      </c>
      <c r="D1648" s="9" t="s">
        <v>1326</v>
      </c>
    </row>
    <row r="1649" customHeight="1" spans="1:4">
      <c r="A1649" s="7">
        <v>1647</v>
      </c>
      <c r="B1649" s="8" t="s">
        <v>1078</v>
      </c>
      <c r="C1649" s="8" t="str">
        <f>"曾庆红"</f>
        <v>曾庆红</v>
      </c>
      <c r="D1649" s="9" t="s">
        <v>1327</v>
      </c>
    </row>
    <row r="1650" customHeight="1" spans="1:4">
      <c r="A1650" s="7">
        <v>1648</v>
      </c>
      <c r="B1650" s="8" t="s">
        <v>1078</v>
      </c>
      <c r="C1650" s="8" t="str">
        <f>"陈小丽"</f>
        <v>陈小丽</v>
      </c>
      <c r="D1650" s="9" t="s">
        <v>981</v>
      </c>
    </row>
    <row r="1651" customHeight="1" spans="1:4">
      <c r="A1651" s="7">
        <v>1649</v>
      </c>
      <c r="B1651" s="8" t="s">
        <v>1078</v>
      </c>
      <c r="C1651" s="8" t="str">
        <f>"张蓝文"</f>
        <v>张蓝文</v>
      </c>
      <c r="D1651" s="9" t="s">
        <v>1328</v>
      </c>
    </row>
    <row r="1652" customHeight="1" spans="1:4">
      <c r="A1652" s="7">
        <v>1650</v>
      </c>
      <c r="B1652" s="8" t="s">
        <v>1078</v>
      </c>
      <c r="C1652" s="8" t="str">
        <f>"马壮壮"</f>
        <v>马壮壮</v>
      </c>
      <c r="D1652" s="9" t="s">
        <v>1329</v>
      </c>
    </row>
    <row r="1653" customHeight="1" spans="1:4">
      <c r="A1653" s="7">
        <v>1651</v>
      </c>
      <c r="B1653" s="8" t="s">
        <v>1078</v>
      </c>
      <c r="C1653" s="8" t="str">
        <f>"王海丽"</f>
        <v>王海丽</v>
      </c>
      <c r="D1653" s="9" t="s">
        <v>288</v>
      </c>
    </row>
    <row r="1654" customHeight="1" spans="1:4">
      <c r="A1654" s="7">
        <v>1652</v>
      </c>
      <c r="B1654" s="8" t="s">
        <v>1078</v>
      </c>
      <c r="C1654" s="8" t="str">
        <f>"吴金梅"</f>
        <v>吴金梅</v>
      </c>
      <c r="D1654" s="9" t="s">
        <v>1330</v>
      </c>
    </row>
    <row r="1655" customHeight="1" spans="1:4">
      <c r="A1655" s="7">
        <v>1653</v>
      </c>
      <c r="B1655" s="8" t="s">
        <v>1078</v>
      </c>
      <c r="C1655" s="8" t="str">
        <f>"陈皓云"</f>
        <v>陈皓云</v>
      </c>
      <c r="D1655" s="9" t="s">
        <v>389</v>
      </c>
    </row>
    <row r="1656" customHeight="1" spans="1:4">
      <c r="A1656" s="7">
        <v>1654</v>
      </c>
      <c r="B1656" s="8" t="s">
        <v>1078</v>
      </c>
      <c r="C1656" s="8" t="str">
        <f>"曾家琼"</f>
        <v>曾家琼</v>
      </c>
      <c r="D1656" s="9" t="s">
        <v>1287</v>
      </c>
    </row>
    <row r="1657" customHeight="1" spans="1:4">
      <c r="A1657" s="7">
        <v>1655</v>
      </c>
      <c r="B1657" s="8" t="s">
        <v>1078</v>
      </c>
      <c r="C1657" s="8" t="str">
        <f>"韩贞贞"</f>
        <v>韩贞贞</v>
      </c>
      <c r="D1657" s="9" t="s">
        <v>1331</v>
      </c>
    </row>
    <row r="1658" customHeight="1" spans="1:4">
      <c r="A1658" s="7">
        <v>1656</v>
      </c>
      <c r="B1658" s="8" t="s">
        <v>1078</v>
      </c>
      <c r="C1658" s="8" t="str">
        <f>"陈燕"</f>
        <v>陈燕</v>
      </c>
      <c r="D1658" s="9" t="s">
        <v>280</v>
      </c>
    </row>
    <row r="1659" customHeight="1" spans="1:4">
      <c r="A1659" s="7">
        <v>1657</v>
      </c>
      <c r="B1659" s="8" t="s">
        <v>1078</v>
      </c>
      <c r="C1659" s="8" t="str">
        <f>"陈喜美"</f>
        <v>陈喜美</v>
      </c>
      <c r="D1659" s="9" t="s">
        <v>112</v>
      </c>
    </row>
    <row r="1660" customHeight="1" spans="1:4">
      <c r="A1660" s="7">
        <v>1658</v>
      </c>
      <c r="B1660" s="8" t="s">
        <v>1078</v>
      </c>
      <c r="C1660" s="8" t="str">
        <f>"董朝孟"</f>
        <v>董朝孟</v>
      </c>
      <c r="D1660" s="9" t="s">
        <v>1332</v>
      </c>
    </row>
    <row r="1661" customHeight="1" spans="1:4">
      <c r="A1661" s="7">
        <v>1659</v>
      </c>
      <c r="B1661" s="8" t="s">
        <v>1078</v>
      </c>
      <c r="C1661" s="8" t="str">
        <f>"谢碧桑"</f>
        <v>谢碧桑</v>
      </c>
      <c r="D1661" s="9" t="s">
        <v>325</v>
      </c>
    </row>
    <row r="1662" customHeight="1" spans="1:4">
      <c r="A1662" s="7">
        <v>1660</v>
      </c>
      <c r="B1662" s="8" t="s">
        <v>1078</v>
      </c>
      <c r="C1662" s="8" t="str">
        <f>"徐秀爽"</f>
        <v>徐秀爽</v>
      </c>
      <c r="D1662" s="9" t="s">
        <v>1333</v>
      </c>
    </row>
    <row r="1663" customHeight="1" spans="1:4">
      <c r="A1663" s="7">
        <v>1661</v>
      </c>
      <c r="B1663" s="8" t="s">
        <v>1078</v>
      </c>
      <c r="C1663" s="8" t="str">
        <f>"陈清柳"</f>
        <v>陈清柳</v>
      </c>
      <c r="D1663" s="9" t="s">
        <v>1334</v>
      </c>
    </row>
    <row r="1664" customHeight="1" spans="1:4">
      <c r="A1664" s="7">
        <v>1662</v>
      </c>
      <c r="B1664" s="8" t="s">
        <v>1078</v>
      </c>
      <c r="C1664" s="8" t="str">
        <f>"蔡东冰"</f>
        <v>蔡东冰</v>
      </c>
      <c r="D1664" s="9" t="s">
        <v>1335</v>
      </c>
    </row>
    <row r="1665" customHeight="1" spans="1:4">
      <c r="A1665" s="7">
        <v>1663</v>
      </c>
      <c r="B1665" s="8" t="s">
        <v>1078</v>
      </c>
      <c r="C1665" s="8" t="str">
        <f>"李元花"</f>
        <v>李元花</v>
      </c>
      <c r="D1665" s="9" t="s">
        <v>783</v>
      </c>
    </row>
    <row r="1666" customHeight="1" spans="1:4">
      <c r="A1666" s="7">
        <v>1664</v>
      </c>
      <c r="B1666" s="8" t="s">
        <v>1078</v>
      </c>
      <c r="C1666" s="8" t="str">
        <f>"吴锐君"</f>
        <v>吴锐君</v>
      </c>
      <c r="D1666" s="9" t="s">
        <v>1336</v>
      </c>
    </row>
    <row r="1667" customHeight="1" spans="1:4">
      <c r="A1667" s="7">
        <v>1665</v>
      </c>
      <c r="B1667" s="8" t="s">
        <v>1078</v>
      </c>
      <c r="C1667" s="8" t="str">
        <f>"王书莉"</f>
        <v>王书莉</v>
      </c>
      <c r="D1667" s="9" t="s">
        <v>402</v>
      </c>
    </row>
    <row r="1668" customHeight="1" spans="1:4">
      <c r="A1668" s="7">
        <v>1666</v>
      </c>
      <c r="B1668" s="8" t="s">
        <v>1078</v>
      </c>
      <c r="C1668" s="8" t="str">
        <f>"王丽红"</f>
        <v>王丽红</v>
      </c>
      <c r="D1668" s="9" t="s">
        <v>1337</v>
      </c>
    </row>
    <row r="1669" customHeight="1" spans="1:4">
      <c r="A1669" s="7">
        <v>1667</v>
      </c>
      <c r="B1669" s="8" t="s">
        <v>1078</v>
      </c>
      <c r="C1669" s="8" t="str">
        <f>"夏亚玉"</f>
        <v>夏亚玉</v>
      </c>
      <c r="D1669" s="9" t="s">
        <v>436</v>
      </c>
    </row>
    <row r="1670" customHeight="1" spans="1:4">
      <c r="A1670" s="7">
        <v>1668</v>
      </c>
      <c r="B1670" s="8" t="s">
        <v>1078</v>
      </c>
      <c r="C1670" s="8" t="str">
        <f>"张萍"</f>
        <v>张萍</v>
      </c>
      <c r="D1670" s="9" t="s">
        <v>1338</v>
      </c>
    </row>
    <row r="1671" customHeight="1" spans="1:4">
      <c r="A1671" s="7">
        <v>1669</v>
      </c>
      <c r="B1671" s="8" t="s">
        <v>1078</v>
      </c>
      <c r="C1671" s="8" t="str">
        <f>"裴史玲"</f>
        <v>裴史玲</v>
      </c>
      <c r="D1671" s="9" t="s">
        <v>1339</v>
      </c>
    </row>
    <row r="1672" customHeight="1" spans="1:4">
      <c r="A1672" s="7">
        <v>1670</v>
      </c>
      <c r="B1672" s="8" t="s">
        <v>1078</v>
      </c>
      <c r="C1672" s="8" t="str">
        <f>"蔡诗娟"</f>
        <v>蔡诗娟</v>
      </c>
      <c r="D1672" s="9" t="s">
        <v>1340</v>
      </c>
    </row>
    <row r="1673" customHeight="1" spans="1:4">
      <c r="A1673" s="7">
        <v>1671</v>
      </c>
      <c r="B1673" s="8" t="s">
        <v>1078</v>
      </c>
      <c r="C1673" s="8" t="str">
        <f>"李深铷"</f>
        <v>李深铷</v>
      </c>
      <c r="D1673" s="9" t="s">
        <v>1341</v>
      </c>
    </row>
    <row r="1674" customHeight="1" spans="1:4">
      <c r="A1674" s="7">
        <v>1672</v>
      </c>
      <c r="B1674" s="8" t="s">
        <v>1078</v>
      </c>
      <c r="C1674" s="8" t="str">
        <f>"何桂月"</f>
        <v>何桂月</v>
      </c>
      <c r="D1674" s="9" t="s">
        <v>1342</v>
      </c>
    </row>
    <row r="1675" customHeight="1" spans="1:4">
      <c r="A1675" s="7">
        <v>1673</v>
      </c>
      <c r="B1675" s="8" t="s">
        <v>1078</v>
      </c>
      <c r="C1675" s="8" t="str">
        <f>"符倩珍"</f>
        <v>符倩珍</v>
      </c>
      <c r="D1675" s="9" t="s">
        <v>1091</v>
      </c>
    </row>
    <row r="1676" customHeight="1" spans="1:4">
      <c r="A1676" s="7">
        <v>1674</v>
      </c>
      <c r="B1676" s="8" t="s">
        <v>1078</v>
      </c>
      <c r="C1676" s="8" t="str">
        <f>"王翎好"</f>
        <v>王翎好</v>
      </c>
      <c r="D1676" s="9" t="s">
        <v>655</v>
      </c>
    </row>
    <row r="1677" customHeight="1" spans="1:4">
      <c r="A1677" s="7">
        <v>1675</v>
      </c>
      <c r="B1677" s="8" t="s">
        <v>1078</v>
      </c>
      <c r="C1677" s="8" t="str">
        <f>"张琪"</f>
        <v>张琪</v>
      </c>
      <c r="D1677" s="9" t="s">
        <v>628</v>
      </c>
    </row>
    <row r="1678" customHeight="1" spans="1:4">
      <c r="A1678" s="7">
        <v>1676</v>
      </c>
      <c r="B1678" s="8" t="s">
        <v>1078</v>
      </c>
      <c r="C1678" s="8" t="str">
        <f>"麦明春"</f>
        <v>麦明春</v>
      </c>
      <c r="D1678" s="9" t="s">
        <v>1343</v>
      </c>
    </row>
    <row r="1679" customHeight="1" spans="1:4">
      <c r="A1679" s="7">
        <v>1677</v>
      </c>
      <c r="B1679" s="8" t="s">
        <v>1078</v>
      </c>
      <c r="C1679" s="8" t="str">
        <f>"卢亚姐"</f>
        <v>卢亚姐</v>
      </c>
      <c r="D1679" s="9" t="s">
        <v>1344</v>
      </c>
    </row>
    <row r="1680" customHeight="1" spans="1:4">
      <c r="A1680" s="7">
        <v>1678</v>
      </c>
      <c r="B1680" s="8" t="s">
        <v>1078</v>
      </c>
      <c r="C1680" s="8" t="str">
        <f>"陈尼"</f>
        <v>陈尼</v>
      </c>
      <c r="D1680" s="9" t="s">
        <v>1345</v>
      </c>
    </row>
    <row r="1681" customHeight="1" spans="1:4">
      <c r="A1681" s="7">
        <v>1679</v>
      </c>
      <c r="B1681" s="8" t="s">
        <v>1078</v>
      </c>
      <c r="C1681" s="8" t="str">
        <f>"林小琴"</f>
        <v>林小琴</v>
      </c>
      <c r="D1681" s="9" t="s">
        <v>1346</v>
      </c>
    </row>
    <row r="1682" customHeight="1" spans="1:4">
      <c r="A1682" s="7">
        <v>1680</v>
      </c>
      <c r="B1682" s="8" t="s">
        <v>1078</v>
      </c>
      <c r="C1682" s="8" t="str">
        <f>"莫壮颖"</f>
        <v>莫壮颖</v>
      </c>
      <c r="D1682" s="9" t="s">
        <v>1347</v>
      </c>
    </row>
    <row r="1683" customHeight="1" spans="1:4">
      <c r="A1683" s="7">
        <v>1681</v>
      </c>
      <c r="B1683" s="8" t="s">
        <v>1078</v>
      </c>
      <c r="C1683" s="8" t="str">
        <f>"黎世湄"</f>
        <v>黎世湄</v>
      </c>
      <c r="D1683" s="9" t="s">
        <v>19</v>
      </c>
    </row>
    <row r="1684" customHeight="1" spans="1:4">
      <c r="A1684" s="7">
        <v>1682</v>
      </c>
      <c r="B1684" s="8" t="s">
        <v>1078</v>
      </c>
      <c r="C1684" s="8" t="str">
        <f>"张瑞玲"</f>
        <v>张瑞玲</v>
      </c>
      <c r="D1684" s="9" t="s">
        <v>37</v>
      </c>
    </row>
    <row r="1685" customHeight="1" spans="1:4">
      <c r="A1685" s="7">
        <v>1683</v>
      </c>
      <c r="B1685" s="8" t="s">
        <v>1078</v>
      </c>
      <c r="C1685" s="8" t="str">
        <f>"李玟"</f>
        <v>李玟</v>
      </c>
      <c r="D1685" s="9" t="s">
        <v>1348</v>
      </c>
    </row>
    <row r="1686" customHeight="1" spans="1:4">
      <c r="A1686" s="7">
        <v>1684</v>
      </c>
      <c r="B1686" s="8" t="s">
        <v>1078</v>
      </c>
      <c r="C1686" s="8" t="str">
        <f>"林小湾"</f>
        <v>林小湾</v>
      </c>
      <c r="D1686" s="9" t="s">
        <v>1349</v>
      </c>
    </row>
    <row r="1687" customHeight="1" spans="1:4">
      <c r="A1687" s="7">
        <v>1685</v>
      </c>
      <c r="B1687" s="8" t="s">
        <v>1078</v>
      </c>
      <c r="C1687" s="8" t="str">
        <f>"钟英"</f>
        <v>钟英</v>
      </c>
      <c r="D1687" s="9" t="s">
        <v>75</v>
      </c>
    </row>
    <row r="1688" customHeight="1" spans="1:4">
      <c r="A1688" s="7">
        <v>1686</v>
      </c>
      <c r="B1688" s="8" t="s">
        <v>1078</v>
      </c>
      <c r="C1688" s="8" t="str">
        <f>"胡正果"</f>
        <v>胡正果</v>
      </c>
      <c r="D1688" s="9" t="s">
        <v>1350</v>
      </c>
    </row>
    <row r="1689" customHeight="1" spans="1:4">
      <c r="A1689" s="7">
        <v>1687</v>
      </c>
      <c r="B1689" s="8" t="s">
        <v>1078</v>
      </c>
      <c r="C1689" s="8" t="str">
        <f>"郑再娜"</f>
        <v>郑再娜</v>
      </c>
      <c r="D1689" s="9" t="s">
        <v>842</v>
      </c>
    </row>
    <row r="1690" customHeight="1" spans="1:4">
      <c r="A1690" s="7">
        <v>1688</v>
      </c>
      <c r="B1690" s="8" t="s">
        <v>1078</v>
      </c>
      <c r="C1690" s="8" t="str">
        <f>"赵雪梅"</f>
        <v>赵雪梅</v>
      </c>
      <c r="D1690" s="9" t="s">
        <v>456</v>
      </c>
    </row>
    <row r="1691" customHeight="1" spans="1:4">
      <c r="A1691" s="7">
        <v>1689</v>
      </c>
      <c r="B1691" s="8" t="s">
        <v>1078</v>
      </c>
      <c r="C1691" s="8" t="str">
        <f>"周仁"</f>
        <v>周仁</v>
      </c>
      <c r="D1691" s="9" t="s">
        <v>858</v>
      </c>
    </row>
    <row r="1692" customHeight="1" spans="1:4">
      <c r="A1692" s="7">
        <v>1690</v>
      </c>
      <c r="B1692" s="8" t="s">
        <v>1078</v>
      </c>
      <c r="C1692" s="8" t="str">
        <f>"胡丹"</f>
        <v>胡丹</v>
      </c>
      <c r="D1692" s="9" t="s">
        <v>569</v>
      </c>
    </row>
    <row r="1693" customHeight="1" spans="1:4">
      <c r="A1693" s="7">
        <v>1691</v>
      </c>
      <c r="B1693" s="8" t="s">
        <v>1078</v>
      </c>
      <c r="C1693" s="8" t="str">
        <f>"陈钰宝"</f>
        <v>陈钰宝</v>
      </c>
      <c r="D1693" s="9" t="s">
        <v>1351</v>
      </c>
    </row>
    <row r="1694" customHeight="1" spans="1:4">
      <c r="A1694" s="7">
        <v>1692</v>
      </c>
      <c r="B1694" s="8" t="s">
        <v>1078</v>
      </c>
      <c r="C1694" s="8" t="str">
        <f>"朱美妃"</f>
        <v>朱美妃</v>
      </c>
      <c r="D1694" s="9" t="s">
        <v>793</v>
      </c>
    </row>
    <row r="1695" customHeight="1" spans="1:4">
      <c r="A1695" s="7">
        <v>1693</v>
      </c>
      <c r="B1695" s="8" t="s">
        <v>1078</v>
      </c>
      <c r="C1695" s="8" t="str">
        <f>"崔传园"</f>
        <v>崔传园</v>
      </c>
      <c r="D1695" s="9" t="s">
        <v>504</v>
      </c>
    </row>
    <row r="1696" customHeight="1" spans="1:4">
      <c r="A1696" s="7">
        <v>1694</v>
      </c>
      <c r="B1696" s="8" t="s">
        <v>1078</v>
      </c>
      <c r="C1696" s="8" t="str">
        <f>"张媛"</f>
        <v>张媛</v>
      </c>
      <c r="D1696" s="9" t="s">
        <v>97</v>
      </c>
    </row>
    <row r="1697" customHeight="1" spans="1:4">
      <c r="A1697" s="7">
        <v>1695</v>
      </c>
      <c r="B1697" s="8" t="s">
        <v>1078</v>
      </c>
      <c r="C1697" s="8" t="str">
        <f>"王万柳"</f>
        <v>王万柳</v>
      </c>
      <c r="D1697" s="9" t="s">
        <v>1352</v>
      </c>
    </row>
    <row r="1698" customHeight="1" spans="1:4">
      <c r="A1698" s="7">
        <v>1696</v>
      </c>
      <c r="B1698" s="8" t="s">
        <v>1078</v>
      </c>
      <c r="C1698" s="8" t="str">
        <f>"郑丽银"</f>
        <v>郑丽银</v>
      </c>
      <c r="D1698" s="9" t="s">
        <v>1353</v>
      </c>
    </row>
    <row r="1699" customHeight="1" spans="1:4">
      <c r="A1699" s="7">
        <v>1697</v>
      </c>
      <c r="B1699" s="8" t="s">
        <v>1078</v>
      </c>
      <c r="C1699" s="8" t="str">
        <f>"陈小莉"</f>
        <v>陈小莉</v>
      </c>
      <c r="D1699" s="9" t="s">
        <v>1354</v>
      </c>
    </row>
    <row r="1700" customHeight="1" spans="1:4">
      <c r="A1700" s="7">
        <v>1698</v>
      </c>
      <c r="B1700" s="8" t="s">
        <v>1078</v>
      </c>
      <c r="C1700" s="8" t="str">
        <f>"谢秋蕾"</f>
        <v>谢秋蕾</v>
      </c>
      <c r="D1700" s="9" t="s">
        <v>1118</v>
      </c>
    </row>
    <row r="1701" customHeight="1" spans="1:4">
      <c r="A1701" s="7">
        <v>1699</v>
      </c>
      <c r="B1701" s="8" t="s">
        <v>1078</v>
      </c>
      <c r="C1701" s="8" t="str">
        <f>"姚翠菁"</f>
        <v>姚翠菁</v>
      </c>
      <c r="D1701" s="9" t="s">
        <v>205</v>
      </c>
    </row>
    <row r="1702" customHeight="1" spans="1:4">
      <c r="A1702" s="7">
        <v>1700</v>
      </c>
      <c r="B1702" s="8" t="s">
        <v>1078</v>
      </c>
      <c r="C1702" s="8" t="str">
        <f>"周晓红"</f>
        <v>周晓红</v>
      </c>
      <c r="D1702" s="9" t="s">
        <v>1355</v>
      </c>
    </row>
    <row r="1703" customHeight="1" spans="1:4">
      <c r="A1703" s="7">
        <v>1701</v>
      </c>
      <c r="B1703" s="8" t="s">
        <v>1078</v>
      </c>
      <c r="C1703" s="8" t="str">
        <f>"于春宇"</f>
        <v>于春宇</v>
      </c>
      <c r="D1703" s="9" t="s">
        <v>1356</v>
      </c>
    </row>
    <row r="1704" customHeight="1" spans="1:4">
      <c r="A1704" s="7">
        <v>1702</v>
      </c>
      <c r="B1704" s="8" t="s">
        <v>1078</v>
      </c>
      <c r="C1704" s="8" t="str">
        <f>"谢锦芬"</f>
        <v>谢锦芬</v>
      </c>
      <c r="D1704" s="9" t="s">
        <v>1321</v>
      </c>
    </row>
    <row r="1705" customHeight="1" spans="1:4">
      <c r="A1705" s="7">
        <v>1703</v>
      </c>
      <c r="B1705" s="8" t="s">
        <v>1078</v>
      </c>
      <c r="C1705" s="8" t="str">
        <f>"董超瑶"</f>
        <v>董超瑶</v>
      </c>
      <c r="D1705" s="9" t="s">
        <v>1357</v>
      </c>
    </row>
    <row r="1706" customHeight="1" spans="1:4">
      <c r="A1706" s="7">
        <v>1704</v>
      </c>
      <c r="B1706" s="8" t="s">
        <v>1078</v>
      </c>
      <c r="C1706" s="8" t="str">
        <f>"张晓梦"</f>
        <v>张晓梦</v>
      </c>
      <c r="D1706" s="9" t="s">
        <v>1358</v>
      </c>
    </row>
    <row r="1707" customHeight="1" spans="1:4">
      <c r="A1707" s="7">
        <v>1705</v>
      </c>
      <c r="B1707" s="8" t="s">
        <v>1078</v>
      </c>
      <c r="C1707" s="8" t="str">
        <f>"张蕙"</f>
        <v>张蕙</v>
      </c>
      <c r="D1707" s="9" t="s">
        <v>1359</v>
      </c>
    </row>
    <row r="1708" customHeight="1" spans="1:4">
      <c r="A1708" s="7">
        <v>1706</v>
      </c>
      <c r="B1708" s="8" t="s">
        <v>1078</v>
      </c>
      <c r="C1708" s="8" t="str">
        <f>"周锦畅"</f>
        <v>周锦畅</v>
      </c>
      <c r="D1708" s="9" t="s">
        <v>1360</v>
      </c>
    </row>
    <row r="1709" customHeight="1" spans="1:4">
      <c r="A1709" s="7">
        <v>1707</v>
      </c>
      <c r="B1709" s="8" t="s">
        <v>1078</v>
      </c>
      <c r="C1709" s="8" t="str">
        <f>"黄卓丽"</f>
        <v>黄卓丽</v>
      </c>
      <c r="D1709" s="9" t="s">
        <v>595</v>
      </c>
    </row>
    <row r="1710" customHeight="1" spans="1:4">
      <c r="A1710" s="7">
        <v>1708</v>
      </c>
      <c r="B1710" s="8" t="s">
        <v>1078</v>
      </c>
      <c r="C1710" s="8" t="str">
        <f>"赵潇侣"</f>
        <v>赵潇侣</v>
      </c>
      <c r="D1710" s="9" t="s">
        <v>111</v>
      </c>
    </row>
    <row r="1711" customHeight="1" spans="1:4">
      <c r="A1711" s="7">
        <v>1709</v>
      </c>
      <c r="B1711" s="8" t="s">
        <v>1078</v>
      </c>
      <c r="C1711" s="8" t="str">
        <f>"曾云"</f>
        <v>曾云</v>
      </c>
      <c r="D1711" s="9" t="s">
        <v>1361</v>
      </c>
    </row>
    <row r="1712" customHeight="1" spans="1:4">
      <c r="A1712" s="7">
        <v>1710</v>
      </c>
      <c r="B1712" s="8" t="s">
        <v>1078</v>
      </c>
      <c r="C1712" s="8" t="str">
        <f>"钟梦嘉"</f>
        <v>钟梦嘉</v>
      </c>
      <c r="D1712" s="9" t="s">
        <v>771</v>
      </c>
    </row>
    <row r="1713" customHeight="1" spans="1:4">
      <c r="A1713" s="7">
        <v>1711</v>
      </c>
      <c r="B1713" s="8" t="s">
        <v>1078</v>
      </c>
      <c r="C1713" s="8" t="str">
        <f>"牛紫涵"</f>
        <v>牛紫涵</v>
      </c>
      <c r="D1713" s="9" t="s">
        <v>1362</v>
      </c>
    </row>
    <row r="1714" customHeight="1" spans="1:4">
      <c r="A1714" s="7">
        <v>1712</v>
      </c>
      <c r="B1714" s="8" t="s">
        <v>1078</v>
      </c>
      <c r="C1714" s="8" t="str">
        <f>"杜尧玲"</f>
        <v>杜尧玲</v>
      </c>
      <c r="D1714" s="9" t="s">
        <v>895</v>
      </c>
    </row>
    <row r="1715" customHeight="1" spans="1:4">
      <c r="A1715" s="7">
        <v>1713</v>
      </c>
      <c r="B1715" s="8" t="s">
        <v>1078</v>
      </c>
      <c r="C1715" s="8" t="str">
        <f>"李岸"</f>
        <v>李岸</v>
      </c>
      <c r="D1715" s="9" t="s">
        <v>1363</v>
      </c>
    </row>
    <row r="1716" customHeight="1" spans="1:4">
      <c r="A1716" s="7">
        <v>1714</v>
      </c>
      <c r="B1716" s="8" t="s">
        <v>1078</v>
      </c>
      <c r="C1716" s="8" t="str">
        <f>"符少颖"</f>
        <v>符少颖</v>
      </c>
      <c r="D1716" s="9" t="s">
        <v>859</v>
      </c>
    </row>
    <row r="1717" customHeight="1" spans="1:4">
      <c r="A1717" s="7">
        <v>1715</v>
      </c>
      <c r="B1717" s="8" t="s">
        <v>1078</v>
      </c>
      <c r="C1717" s="8" t="str">
        <f>"李双妙"</f>
        <v>李双妙</v>
      </c>
      <c r="D1717" s="9" t="s">
        <v>1364</v>
      </c>
    </row>
    <row r="1718" customHeight="1" spans="1:4">
      <c r="A1718" s="7">
        <v>1716</v>
      </c>
      <c r="B1718" s="8" t="s">
        <v>1078</v>
      </c>
      <c r="C1718" s="8" t="str">
        <f>"裴史霜"</f>
        <v>裴史霜</v>
      </c>
      <c r="D1718" s="9" t="s">
        <v>24</v>
      </c>
    </row>
    <row r="1719" customHeight="1" spans="1:4">
      <c r="A1719" s="7">
        <v>1717</v>
      </c>
      <c r="B1719" s="8" t="s">
        <v>1078</v>
      </c>
      <c r="C1719" s="8" t="str">
        <f>"林婉妃"</f>
        <v>林婉妃</v>
      </c>
      <c r="D1719" s="9" t="s">
        <v>1365</v>
      </c>
    </row>
    <row r="1720" customHeight="1" spans="1:4">
      <c r="A1720" s="7">
        <v>1718</v>
      </c>
      <c r="B1720" s="8" t="s">
        <v>1078</v>
      </c>
      <c r="C1720" s="8" t="str">
        <f>"孙桂萍"</f>
        <v>孙桂萍</v>
      </c>
      <c r="D1720" s="9" t="s">
        <v>1366</v>
      </c>
    </row>
    <row r="1721" customHeight="1" spans="1:4">
      <c r="A1721" s="7">
        <v>1719</v>
      </c>
      <c r="B1721" s="8" t="s">
        <v>1078</v>
      </c>
      <c r="C1721" s="8" t="str">
        <f>"黎惠"</f>
        <v>黎惠</v>
      </c>
      <c r="D1721" s="9" t="s">
        <v>75</v>
      </c>
    </row>
    <row r="1722" customHeight="1" spans="1:4">
      <c r="A1722" s="7">
        <v>1720</v>
      </c>
      <c r="B1722" s="8" t="s">
        <v>1078</v>
      </c>
      <c r="C1722" s="8" t="str">
        <f>"许妍娥"</f>
        <v>许妍娥</v>
      </c>
      <c r="D1722" s="9" t="s">
        <v>31</v>
      </c>
    </row>
    <row r="1723" customHeight="1" spans="1:4">
      <c r="A1723" s="7">
        <v>1721</v>
      </c>
      <c r="B1723" s="8" t="s">
        <v>1078</v>
      </c>
      <c r="C1723" s="8" t="str">
        <f>"王洁洁"</f>
        <v>王洁洁</v>
      </c>
      <c r="D1723" s="9" t="s">
        <v>751</v>
      </c>
    </row>
    <row r="1724" customHeight="1" spans="1:4">
      <c r="A1724" s="7">
        <v>1722</v>
      </c>
      <c r="B1724" s="8" t="s">
        <v>1078</v>
      </c>
      <c r="C1724" s="8" t="str">
        <f>"杨婷婷"</f>
        <v>杨婷婷</v>
      </c>
      <c r="D1724" s="9" t="s">
        <v>335</v>
      </c>
    </row>
    <row r="1725" customHeight="1" spans="1:4">
      <c r="A1725" s="7">
        <v>1723</v>
      </c>
      <c r="B1725" s="8" t="s">
        <v>1078</v>
      </c>
      <c r="C1725" s="8" t="str">
        <f>"熊嘉雯"</f>
        <v>熊嘉雯</v>
      </c>
      <c r="D1725" s="9" t="s">
        <v>332</v>
      </c>
    </row>
    <row r="1726" customHeight="1" spans="1:4">
      <c r="A1726" s="7">
        <v>1724</v>
      </c>
      <c r="B1726" s="8" t="s">
        <v>1078</v>
      </c>
      <c r="C1726" s="8" t="str">
        <f>"吴丽敏"</f>
        <v>吴丽敏</v>
      </c>
      <c r="D1726" s="9" t="s">
        <v>1367</v>
      </c>
    </row>
    <row r="1727" customHeight="1" spans="1:4">
      <c r="A1727" s="7">
        <v>1725</v>
      </c>
      <c r="B1727" s="8" t="s">
        <v>1078</v>
      </c>
      <c r="C1727" s="8" t="str">
        <f>"李德云"</f>
        <v>李德云</v>
      </c>
      <c r="D1727" s="9" t="s">
        <v>1368</v>
      </c>
    </row>
    <row r="1728" customHeight="1" spans="1:4">
      <c r="A1728" s="7">
        <v>1726</v>
      </c>
      <c r="B1728" s="8" t="s">
        <v>1078</v>
      </c>
      <c r="C1728" s="8" t="str">
        <f>"张雪"</f>
        <v>张雪</v>
      </c>
      <c r="D1728" s="9" t="s">
        <v>1369</v>
      </c>
    </row>
    <row r="1729" customHeight="1" spans="1:4">
      <c r="A1729" s="7">
        <v>1727</v>
      </c>
      <c r="B1729" s="8" t="s">
        <v>1078</v>
      </c>
      <c r="C1729" s="8" t="str">
        <f>"王秋玲"</f>
        <v>王秋玲</v>
      </c>
      <c r="D1729" s="9" t="s">
        <v>642</v>
      </c>
    </row>
    <row r="1730" customHeight="1" spans="1:4">
      <c r="A1730" s="7">
        <v>1728</v>
      </c>
      <c r="B1730" s="8" t="s">
        <v>1078</v>
      </c>
      <c r="C1730" s="8" t="str">
        <f>"陈秀卿"</f>
        <v>陈秀卿</v>
      </c>
      <c r="D1730" s="9" t="s">
        <v>1370</v>
      </c>
    </row>
    <row r="1731" customHeight="1" spans="1:4">
      <c r="A1731" s="7">
        <v>1729</v>
      </c>
      <c r="B1731" s="8" t="s">
        <v>1078</v>
      </c>
      <c r="C1731" s="8" t="str">
        <f>"刘关粉"</f>
        <v>刘关粉</v>
      </c>
      <c r="D1731" s="9" t="s">
        <v>1371</v>
      </c>
    </row>
    <row r="1732" customHeight="1" spans="1:4">
      <c r="A1732" s="7">
        <v>1730</v>
      </c>
      <c r="B1732" s="8" t="s">
        <v>1078</v>
      </c>
      <c r="C1732" s="8" t="str">
        <f>"余卓林"</f>
        <v>余卓林</v>
      </c>
      <c r="D1732" s="9" t="s">
        <v>1372</v>
      </c>
    </row>
    <row r="1733" customHeight="1" spans="1:4">
      <c r="A1733" s="7">
        <v>1731</v>
      </c>
      <c r="B1733" s="8" t="s">
        <v>1078</v>
      </c>
      <c r="C1733" s="8" t="str">
        <f>"罗敏"</f>
        <v>罗敏</v>
      </c>
      <c r="D1733" s="9" t="s">
        <v>1373</v>
      </c>
    </row>
    <row r="1734" customHeight="1" spans="1:4">
      <c r="A1734" s="7">
        <v>1732</v>
      </c>
      <c r="B1734" s="8" t="s">
        <v>1078</v>
      </c>
      <c r="C1734" s="8" t="str">
        <f>"黄瑞"</f>
        <v>黄瑞</v>
      </c>
      <c r="D1734" s="9" t="s">
        <v>1374</v>
      </c>
    </row>
    <row r="1735" customHeight="1" spans="1:4">
      <c r="A1735" s="7">
        <v>1733</v>
      </c>
      <c r="B1735" s="8" t="s">
        <v>1078</v>
      </c>
      <c r="C1735" s="8" t="str">
        <f>"苏莹"</f>
        <v>苏莹</v>
      </c>
      <c r="D1735" s="9" t="s">
        <v>1323</v>
      </c>
    </row>
    <row r="1736" customHeight="1" spans="1:4">
      <c r="A1736" s="7">
        <v>1734</v>
      </c>
      <c r="B1736" s="8" t="s">
        <v>1078</v>
      </c>
      <c r="C1736" s="8" t="str">
        <f>"罗玲玲"</f>
        <v>罗玲玲</v>
      </c>
      <c r="D1736" s="9" t="s">
        <v>1375</v>
      </c>
    </row>
    <row r="1737" customHeight="1" spans="1:4">
      <c r="A1737" s="7">
        <v>1735</v>
      </c>
      <c r="B1737" s="8" t="s">
        <v>1078</v>
      </c>
      <c r="C1737" s="8" t="str">
        <f>"符晓虹"</f>
        <v>符晓虹</v>
      </c>
      <c r="D1737" s="9" t="s">
        <v>1376</v>
      </c>
    </row>
    <row r="1738" customHeight="1" spans="1:4">
      <c r="A1738" s="7">
        <v>1736</v>
      </c>
      <c r="B1738" s="8" t="s">
        <v>1078</v>
      </c>
      <c r="C1738" s="8" t="str">
        <f>"陈理雲"</f>
        <v>陈理雲</v>
      </c>
      <c r="D1738" s="9" t="s">
        <v>364</v>
      </c>
    </row>
    <row r="1739" customHeight="1" spans="1:4">
      <c r="A1739" s="7">
        <v>1737</v>
      </c>
      <c r="B1739" s="8" t="s">
        <v>1078</v>
      </c>
      <c r="C1739" s="8" t="str">
        <f>"郑丽灵"</f>
        <v>郑丽灵</v>
      </c>
      <c r="D1739" s="9" t="s">
        <v>884</v>
      </c>
    </row>
    <row r="1740" customHeight="1" spans="1:4">
      <c r="A1740" s="7">
        <v>1738</v>
      </c>
      <c r="B1740" s="8" t="s">
        <v>1078</v>
      </c>
      <c r="C1740" s="8" t="str">
        <f>"李鹏霞"</f>
        <v>李鹏霞</v>
      </c>
      <c r="D1740" s="9" t="s">
        <v>780</v>
      </c>
    </row>
    <row r="1741" customHeight="1" spans="1:4">
      <c r="A1741" s="7">
        <v>1739</v>
      </c>
      <c r="B1741" s="8" t="s">
        <v>1078</v>
      </c>
      <c r="C1741" s="8" t="str">
        <f>"李馨云"</f>
        <v>李馨云</v>
      </c>
      <c r="D1741" s="9" t="s">
        <v>1377</v>
      </c>
    </row>
    <row r="1742" customHeight="1" spans="1:4">
      <c r="A1742" s="7">
        <v>1740</v>
      </c>
      <c r="B1742" s="8" t="s">
        <v>1078</v>
      </c>
      <c r="C1742" s="8" t="str">
        <f>"吴珍莲"</f>
        <v>吴珍莲</v>
      </c>
      <c r="D1742" s="9" t="s">
        <v>65</v>
      </c>
    </row>
    <row r="1743" customHeight="1" spans="1:4">
      <c r="A1743" s="7">
        <v>1741</v>
      </c>
      <c r="B1743" s="8" t="s">
        <v>1078</v>
      </c>
      <c r="C1743" s="8" t="str">
        <f>"陈婉芬"</f>
        <v>陈婉芬</v>
      </c>
      <c r="D1743" s="9" t="s">
        <v>1378</v>
      </c>
    </row>
    <row r="1744" customHeight="1" spans="1:4">
      <c r="A1744" s="7">
        <v>1742</v>
      </c>
      <c r="B1744" s="8" t="s">
        <v>1078</v>
      </c>
      <c r="C1744" s="8" t="str">
        <f>"陈丽林"</f>
        <v>陈丽林</v>
      </c>
      <c r="D1744" s="9" t="s">
        <v>1379</v>
      </c>
    </row>
    <row r="1745" customHeight="1" spans="1:4">
      <c r="A1745" s="7">
        <v>1743</v>
      </c>
      <c r="B1745" s="8" t="s">
        <v>1078</v>
      </c>
      <c r="C1745" s="8" t="str">
        <f>"黄雪"</f>
        <v>黄雪</v>
      </c>
      <c r="D1745" s="9" t="s">
        <v>1380</v>
      </c>
    </row>
    <row r="1746" customHeight="1" spans="1:4">
      <c r="A1746" s="7">
        <v>1744</v>
      </c>
      <c r="B1746" s="8" t="s">
        <v>1078</v>
      </c>
      <c r="C1746" s="8" t="str">
        <f>"钟婷婷"</f>
        <v>钟婷婷</v>
      </c>
      <c r="D1746" s="9" t="s">
        <v>1381</v>
      </c>
    </row>
    <row r="1747" customHeight="1" spans="1:4">
      <c r="A1747" s="7">
        <v>1745</v>
      </c>
      <c r="B1747" s="8" t="s">
        <v>1078</v>
      </c>
      <c r="C1747" s="8" t="str">
        <f>"高冰"</f>
        <v>高冰</v>
      </c>
      <c r="D1747" s="9" t="s">
        <v>744</v>
      </c>
    </row>
    <row r="1748" customHeight="1" spans="1:4">
      <c r="A1748" s="7">
        <v>1746</v>
      </c>
      <c r="B1748" s="8" t="s">
        <v>1078</v>
      </c>
      <c r="C1748" s="8" t="str">
        <f>"俞春丽"</f>
        <v>俞春丽</v>
      </c>
      <c r="D1748" s="9" t="s">
        <v>227</v>
      </c>
    </row>
    <row r="1749" customHeight="1" spans="1:4">
      <c r="A1749" s="7">
        <v>1747</v>
      </c>
      <c r="B1749" s="8" t="s">
        <v>1078</v>
      </c>
      <c r="C1749" s="8" t="str">
        <f>"苏和"</f>
        <v>苏和</v>
      </c>
      <c r="D1749" s="9" t="s">
        <v>1339</v>
      </c>
    </row>
    <row r="1750" customHeight="1" spans="1:4">
      <c r="A1750" s="7">
        <v>1748</v>
      </c>
      <c r="B1750" s="8" t="s">
        <v>1078</v>
      </c>
      <c r="C1750" s="8" t="str">
        <f>"高惺惺"</f>
        <v>高惺惺</v>
      </c>
      <c r="D1750" s="9" t="s">
        <v>1382</v>
      </c>
    </row>
    <row r="1751" customHeight="1" spans="1:4">
      <c r="A1751" s="7">
        <v>1749</v>
      </c>
      <c r="B1751" s="8" t="s">
        <v>1078</v>
      </c>
      <c r="C1751" s="8" t="str">
        <f>"符娜"</f>
        <v>符娜</v>
      </c>
      <c r="D1751" s="9" t="s">
        <v>1159</v>
      </c>
    </row>
    <row r="1752" customHeight="1" spans="1:4">
      <c r="A1752" s="7">
        <v>1750</v>
      </c>
      <c r="B1752" s="8" t="s">
        <v>1078</v>
      </c>
      <c r="C1752" s="8" t="str">
        <f>"兰王"</f>
        <v>兰王</v>
      </c>
      <c r="D1752" s="9" t="s">
        <v>1383</v>
      </c>
    </row>
    <row r="1753" customHeight="1" spans="1:4">
      <c r="A1753" s="7">
        <v>1751</v>
      </c>
      <c r="B1753" s="8" t="s">
        <v>1078</v>
      </c>
      <c r="C1753" s="8" t="str">
        <f>"李玲"</f>
        <v>李玲</v>
      </c>
      <c r="D1753" s="9" t="s">
        <v>1384</v>
      </c>
    </row>
    <row r="1754" customHeight="1" spans="1:4">
      <c r="A1754" s="7">
        <v>1752</v>
      </c>
      <c r="B1754" s="8" t="s">
        <v>1078</v>
      </c>
      <c r="C1754" s="8" t="str">
        <f>"文丽"</f>
        <v>文丽</v>
      </c>
      <c r="D1754" s="9" t="s">
        <v>1385</v>
      </c>
    </row>
    <row r="1755" customHeight="1" spans="1:4">
      <c r="A1755" s="7">
        <v>1753</v>
      </c>
      <c r="B1755" s="8" t="s">
        <v>1078</v>
      </c>
      <c r="C1755" s="8" t="str">
        <f>"陈李妹"</f>
        <v>陈李妹</v>
      </c>
      <c r="D1755" s="9" t="s">
        <v>1386</v>
      </c>
    </row>
    <row r="1756" customHeight="1" spans="1:4">
      <c r="A1756" s="7">
        <v>1754</v>
      </c>
      <c r="B1756" s="8" t="s">
        <v>1078</v>
      </c>
      <c r="C1756" s="8" t="str">
        <f>"梁承凤"</f>
        <v>梁承凤</v>
      </c>
      <c r="D1756" s="9" t="s">
        <v>1387</v>
      </c>
    </row>
    <row r="1757" customHeight="1" spans="1:4">
      <c r="A1757" s="7">
        <v>1755</v>
      </c>
      <c r="B1757" s="8" t="s">
        <v>1078</v>
      </c>
      <c r="C1757" s="8" t="str">
        <f>"利春苗"</f>
        <v>利春苗</v>
      </c>
      <c r="D1757" s="9" t="s">
        <v>1388</v>
      </c>
    </row>
    <row r="1758" customHeight="1" spans="1:4">
      <c r="A1758" s="7">
        <v>1756</v>
      </c>
      <c r="B1758" s="8" t="s">
        <v>1078</v>
      </c>
      <c r="C1758" s="8" t="str">
        <f>"林丹华"</f>
        <v>林丹华</v>
      </c>
      <c r="D1758" s="9" t="s">
        <v>1389</v>
      </c>
    </row>
    <row r="1759" customHeight="1" spans="1:4">
      <c r="A1759" s="7">
        <v>1757</v>
      </c>
      <c r="B1759" s="8" t="s">
        <v>1078</v>
      </c>
      <c r="C1759" s="8" t="str">
        <f>"林玉嘉"</f>
        <v>林玉嘉</v>
      </c>
      <c r="D1759" s="9" t="s">
        <v>531</v>
      </c>
    </row>
    <row r="1760" customHeight="1" spans="1:4">
      <c r="A1760" s="7">
        <v>1758</v>
      </c>
      <c r="B1760" s="8" t="s">
        <v>1078</v>
      </c>
      <c r="C1760" s="8" t="str">
        <f>"羊永梅"</f>
        <v>羊永梅</v>
      </c>
      <c r="D1760" s="9" t="s">
        <v>1390</v>
      </c>
    </row>
    <row r="1761" customHeight="1" spans="1:4">
      <c r="A1761" s="7">
        <v>1759</v>
      </c>
      <c r="B1761" s="8" t="s">
        <v>1078</v>
      </c>
      <c r="C1761" s="8" t="str">
        <f>"王远娜"</f>
        <v>王远娜</v>
      </c>
      <c r="D1761" s="9" t="s">
        <v>311</v>
      </c>
    </row>
    <row r="1762" customHeight="1" spans="1:4">
      <c r="A1762" s="7">
        <v>1760</v>
      </c>
      <c r="B1762" s="8" t="s">
        <v>1078</v>
      </c>
      <c r="C1762" s="8" t="str">
        <f>"黄楚茵"</f>
        <v>黄楚茵</v>
      </c>
      <c r="D1762" s="9" t="s">
        <v>1391</v>
      </c>
    </row>
    <row r="1763" customHeight="1" spans="1:4">
      <c r="A1763" s="7">
        <v>1761</v>
      </c>
      <c r="B1763" s="8" t="s">
        <v>1078</v>
      </c>
      <c r="C1763" s="8" t="str">
        <f>"刘鸿雁"</f>
        <v>刘鸿雁</v>
      </c>
      <c r="D1763" s="9" t="s">
        <v>1392</v>
      </c>
    </row>
    <row r="1764" customHeight="1" spans="1:4">
      <c r="A1764" s="7">
        <v>1762</v>
      </c>
      <c r="B1764" s="8" t="s">
        <v>1078</v>
      </c>
      <c r="C1764" s="8" t="str">
        <f>"陈洁"</f>
        <v>陈洁</v>
      </c>
      <c r="D1764" s="9" t="s">
        <v>74</v>
      </c>
    </row>
    <row r="1765" customHeight="1" spans="1:4">
      <c r="A1765" s="7">
        <v>1763</v>
      </c>
      <c r="B1765" s="8" t="s">
        <v>1078</v>
      </c>
      <c r="C1765" s="8" t="str">
        <f>"瞿诗慧"</f>
        <v>瞿诗慧</v>
      </c>
      <c r="D1765" s="9" t="s">
        <v>1393</v>
      </c>
    </row>
    <row r="1766" customHeight="1" spans="1:4">
      <c r="A1766" s="7">
        <v>1764</v>
      </c>
      <c r="B1766" s="8" t="s">
        <v>1078</v>
      </c>
      <c r="C1766" s="8" t="str">
        <f>"余珍娟"</f>
        <v>余珍娟</v>
      </c>
      <c r="D1766" s="9" t="s">
        <v>371</v>
      </c>
    </row>
    <row r="1767" customHeight="1" spans="1:4">
      <c r="A1767" s="7">
        <v>1765</v>
      </c>
      <c r="B1767" s="8" t="s">
        <v>1078</v>
      </c>
      <c r="C1767" s="8" t="str">
        <f>"林珏谷"</f>
        <v>林珏谷</v>
      </c>
      <c r="D1767" s="9" t="s">
        <v>894</v>
      </c>
    </row>
    <row r="1768" customHeight="1" spans="1:4">
      <c r="A1768" s="7">
        <v>1766</v>
      </c>
      <c r="B1768" s="8" t="s">
        <v>1078</v>
      </c>
      <c r="C1768" s="8" t="str">
        <f>"邱帮雪"</f>
        <v>邱帮雪</v>
      </c>
      <c r="D1768" s="9" t="s">
        <v>1394</v>
      </c>
    </row>
    <row r="1769" customHeight="1" spans="1:4">
      <c r="A1769" s="7">
        <v>1767</v>
      </c>
      <c r="B1769" s="8" t="s">
        <v>1078</v>
      </c>
      <c r="C1769" s="8" t="str">
        <f>"王琼利"</f>
        <v>王琼利</v>
      </c>
      <c r="D1769" s="9" t="s">
        <v>1395</v>
      </c>
    </row>
    <row r="1770" customHeight="1" spans="1:4">
      <c r="A1770" s="7">
        <v>1768</v>
      </c>
      <c r="B1770" s="8" t="s">
        <v>1078</v>
      </c>
      <c r="C1770" s="8" t="str">
        <f>"王小慧"</f>
        <v>王小慧</v>
      </c>
      <c r="D1770" s="9" t="s">
        <v>1396</v>
      </c>
    </row>
    <row r="1771" customHeight="1" spans="1:4">
      <c r="A1771" s="7">
        <v>1769</v>
      </c>
      <c r="B1771" s="8" t="s">
        <v>1078</v>
      </c>
      <c r="C1771" s="8" t="str">
        <f>"周银宇"</f>
        <v>周银宇</v>
      </c>
      <c r="D1771" s="9" t="s">
        <v>1397</v>
      </c>
    </row>
    <row r="1772" customHeight="1" spans="1:4">
      <c r="A1772" s="7">
        <v>1770</v>
      </c>
      <c r="B1772" s="8" t="s">
        <v>1078</v>
      </c>
      <c r="C1772" s="8" t="str">
        <f>"陈杨飘"</f>
        <v>陈杨飘</v>
      </c>
      <c r="D1772" s="9" t="s">
        <v>1398</v>
      </c>
    </row>
    <row r="1773" customHeight="1" spans="1:4">
      <c r="A1773" s="7">
        <v>1771</v>
      </c>
      <c r="B1773" s="8" t="s">
        <v>1078</v>
      </c>
      <c r="C1773" s="8" t="str">
        <f>"王圆圆"</f>
        <v>王圆圆</v>
      </c>
      <c r="D1773" s="9" t="s">
        <v>82</v>
      </c>
    </row>
    <row r="1774" customHeight="1" spans="1:4">
      <c r="A1774" s="7">
        <v>1772</v>
      </c>
      <c r="B1774" s="8" t="s">
        <v>1078</v>
      </c>
      <c r="C1774" s="8" t="str">
        <f>"谭亿肖"</f>
        <v>谭亿肖</v>
      </c>
      <c r="D1774" s="9" t="s">
        <v>1399</v>
      </c>
    </row>
    <row r="1775" customHeight="1" spans="1:4">
      <c r="A1775" s="7">
        <v>1773</v>
      </c>
      <c r="B1775" s="8" t="s">
        <v>1078</v>
      </c>
      <c r="C1775" s="8" t="str">
        <f>"詹达哲"</f>
        <v>詹达哲</v>
      </c>
      <c r="D1775" s="9" t="s">
        <v>1400</v>
      </c>
    </row>
    <row r="1776" customHeight="1" spans="1:4">
      <c r="A1776" s="7">
        <v>1774</v>
      </c>
      <c r="B1776" s="8" t="s">
        <v>1078</v>
      </c>
      <c r="C1776" s="8" t="str">
        <f>"杨淑江"</f>
        <v>杨淑江</v>
      </c>
      <c r="D1776" s="9" t="s">
        <v>508</v>
      </c>
    </row>
    <row r="1777" customHeight="1" spans="1:4">
      <c r="A1777" s="7">
        <v>1775</v>
      </c>
      <c r="B1777" s="8" t="s">
        <v>1078</v>
      </c>
      <c r="C1777" s="8" t="str">
        <f>"蒙芳玲"</f>
        <v>蒙芳玲</v>
      </c>
      <c r="D1777" s="9" t="s">
        <v>15</v>
      </c>
    </row>
    <row r="1778" customHeight="1" spans="1:4">
      <c r="A1778" s="7">
        <v>1776</v>
      </c>
      <c r="B1778" s="8" t="s">
        <v>1078</v>
      </c>
      <c r="C1778" s="8" t="str">
        <f>"余成松"</f>
        <v>余成松</v>
      </c>
      <c r="D1778" s="9" t="s">
        <v>332</v>
      </c>
    </row>
    <row r="1779" customHeight="1" spans="1:4">
      <c r="A1779" s="7">
        <v>1777</v>
      </c>
      <c r="B1779" s="8" t="s">
        <v>1078</v>
      </c>
      <c r="C1779" s="8" t="str">
        <f>"李想"</f>
        <v>李想</v>
      </c>
      <c r="D1779" s="9" t="s">
        <v>1401</v>
      </c>
    </row>
    <row r="1780" customHeight="1" spans="1:4">
      <c r="A1780" s="7">
        <v>1778</v>
      </c>
      <c r="B1780" s="8" t="s">
        <v>1078</v>
      </c>
      <c r="C1780" s="8" t="str">
        <f>"黄花瑞"</f>
        <v>黄花瑞</v>
      </c>
      <c r="D1780" s="9" t="s">
        <v>1402</v>
      </c>
    </row>
    <row r="1781" customHeight="1" spans="1:4">
      <c r="A1781" s="7">
        <v>1779</v>
      </c>
      <c r="B1781" s="8" t="s">
        <v>1078</v>
      </c>
      <c r="C1781" s="8" t="str">
        <f>"祝可欣"</f>
        <v>祝可欣</v>
      </c>
      <c r="D1781" s="9" t="s">
        <v>1403</v>
      </c>
    </row>
    <row r="1782" customHeight="1" spans="1:4">
      <c r="A1782" s="7">
        <v>1780</v>
      </c>
      <c r="B1782" s="8" t="s">
        <v>1078</v>
      </c>
      <c r="C1782" s="8" t="str">
        <f>"陈娇凤"</f>
        <v>陈娇凤</v>
      </c>
      <c r="D1782" s="9" t="s">
        <v>1404</v>
      </c>
    </row>
    <row r="1783" customHeight="1" spans="1:4">
      <c r="A1783" s="7">
        <v>1781</v>
      </c>
      <c r="B1783" s="8" t="s">
        <v>1078</v>
      </c>
      <c r="C1783" s="8" t="str">
        <f>"徐超萍"</f>
        <v>徐超萍</v>
      </c>
      <c r="D1783" s="9" t="s">
        <v>1405</v>
      </c>
    </row>
    <row r="1784" customHeight="1" spans="1:4">
      <c r="A1784" s="7">
        <v>1782</v>
      </c>
      <c r="B1784" s="8" t="s">
        <v>1078</v>
      </c>
      <c r="C1784" s="8" t="str">
        <f>"麦晓星"</f>
        <v>麦晓星</v>
      </c>
      <c r="D1784" s="9" t="s">
        <v>1406</v>
      </c>
    </row>
    <row r="1785" customHeight="1" spans="1:4">
      <c r="A1785" s="7">
        <v>1783</v>
      </c>
      <c r="B1785" s="8" t="s">
        <v>1078</v>
      </c>
      <c r="C1785" s="8" t="str">
        <f>"刘虹杏"</f>
        <v>刘虹杏</v>
      </c>
      <c r="D1785" s="9" t="s">
        <v>1407</v>
      </c>
    </row>
    <row r="1786" customHeight="1" spans="1:4">
      <c r="A1786" s="7">
        <v>1784</v>
      </c>
      <c r="B1786" s="8" t="s">
        <v>1078</v>
      </c>
      <c r="C1786" s="8" t="str">
        <f>"莫家阳"</f>
        <v>莫家阳</v>
      </c>
      <c r="D1786" s="9" t="s">
        <v>1408</v>
      </c>
    </row>
    <row r="1787" customHeight="1" spans="1:4">
      <c r="A1787" s="7">
        <v>1785</v>
      </c>
      <c r="B1787" s="8" t="s">
        <v>1078</v>
      </c>
      <c r="C1787" s="8" t="str">
        <f>"兰婷"</f>
        <v>兰婷</v>
      </c>
      <c r="D1787" s="9" t="s">
        <v>326</v>
      </c>
    </row>
    <row r="1788" customHeight="1" spans="1:4">
      <c r="A1788" s="7">
        <v>1786</v>
      </c>
      <c r="B1788" s="8" t="s">
        <v>1078</v>
      </c>
      <c r="C1788" s="8" t="str">
        <f>"冯小恋"</f>
        <v>冯小恋</v>
      </c>
      <c r="D1788" s="9" t="s">
        <v>724</v>
      </c>
    </row>
    <row r="1789" customHeight="1" spans="1:4">
      <c r="A1789" s="7">
        <v>1787</v>
      </c>
      <c r="B1789" s="8" t="s">
        <v>1078</v>
      </c>
      <c r="C1789" s="8" t="str">
        <f>"孙荣婧"</f>
        <v>孙荣婧</v>
      </c>
      <c r="D1789" s="9" t="s">
        <v>1409</v>
      </c>
    </row>
    <row r="1790" customHeight="1" spans="1:4">
      <c r="A1790" s="7">
        <v>1788</v>
      </c>
      <c r="B1790" s="8" t="s">
        <v>1078</v>
      </c>
      <c r="C1790" s="8" t="str">
        <f>"黄华陵"</f>
        <v>黄华陵</v>
      </c>
      <c r="D1790" s="9" t="s">
        <v>422</v>
      </c>
    </row>
    <row r="1791" customHeight="1" spans="1:4">
      <c r="A1791" s="7">
        <v>1789</v>
      </c>
      <c r="B1791" s="8" t="s">
        <v>1078</v>
      </c>
      <c r="C1791" s="8" t="str">
        <f>"王文教"</f>
        <v>王文教</v>
      </c>
      <c r="D1791" s="9" t="s">
        <v>711</v>
      </c>
    </row>
    <row r="1792" customHeight="1" spans="1:4">
      <c r="A1792" s="7">
        <v>1790</v>
      </c>
      <c r="B1792" s="8" t="s">
        <v>1078</v>
      </c>
      <c r="C1792" s="8" t="str">
        <f>"黎幸平"</f>
        <v>黎幸平</v>
      </c>
      <c r="D1792" s="9" t="s">
        <v>1347</v>
      </c>
    </row>
    <row r="1793" customHeight="1" spans="1:4">
      <c r="A1793" s="7">
        <v>1791</v>
      </c>
      <c r="B1793" s="8" t="s">
        <v>1078</v>
      </c>
      <c r="C1793" s="8" t="str">
        <f>"李晓"</f>
        <v>李晓</v>
      </c>
      <c r="D1793" s="9" t="s">
        <v>1410</v>
      </c>
    </row>
    <row r="1794" customHeight="1" spans="1:4">
      <c r="A1794" s="7">
        <v>1792</v>
      </c>
      <c r="B1794" s="8" t="s">
        <v>1078</v>
      </c>
      <c r="C1794" s="8" t="str">
        <f>"罗晓艳"</f>
        <v>罗晓艳</v>
      </c>
      <c r="D1794" s="9" t="s">
        <v>1411</v>
      </c>
    </row>
    <row r="1795" customHeight="1" spans="1:4">
      <c r="A1795" s="7">
        <v>1793</v>
      </c>
      <c r="B1795" s="8" t="s">
        <v>1078</v>
      </c>
      <c r="C1795" s="8" t="str">
        <f>"陈苏杭"</f>
        <v>陈苏杭</v>
      </c>
      <c r="D1795" s="9" t="s">
        <v>1412</v>
      </c>
    </row>
    <row r="1796" customHeight="1" spans="1:4">
      <c r="A1796" s="7">
        <v>1794</v>
      </c>
      <c r="B1796" s="8" t="s">
        <v>1078</v>
      </c>
      <c r="C1796" s="8" t="str">
        <f>"蔡青青"</f>
        <v>蔡青青</v>
      </c>
      <c r="D1796" s="9" t="s">
        <v>1413</v>
      </c>
    </row>
    <row r="1797" customHeight="1" spans="1:4">
      <c r="A1797" s="7">
        <v>1795</v>
      </c>
      <c r="B1797" s="8" t="s">
        <v>1078</v>
      </c>
      <c r="C1797" s="8" t="str">
        <f>"赵梅"</f>
        <v>赵梅</v>
      </c>
      <c r="D1797" s="9" t="s">
        <v>579</v>
      </c>
    </row>
    <row r="1798" customHeight="1" spans="1:4">
      <c r="A1798" s="7">
        <v>1796</v>
      </c>
      <c r="B1798" s="8" t="s">
        <v>1078</v>
      </c>
      <c r="C1798" s="8" t="str">
        <f>"曾玮琰"</f>
        <v>曾玮琰</v>
      </c>
      <c r="D1798" s="9" t="s">
        <v>1414</v>
      </c>
    </row>
    <row r="1799" customHeight="1" spans="1:4">
      <c r="A1799" s="7">
        <v>1797</v>
      </c>
      <c r="B1799" s="8" t="s">
        <v>1078</v>
      </c>
      <c r="C1799" s="8" t="str">
        <f>"单思维"</f>
        <v>单思维</v>
      </c>
      <c r="D1799" s="9" t="s">
        <v>74</v>
      </c>
    </row>
    <row r="1800" customHeight="1" spans="1:4">
      <c r="A1800" s="7">
        <v>1798</v>
      </c>
      <c r="B1800" s="8" t="s">
        <v>1078</v>
      </c>
      <c r="C1800" s="8" t="str">
        <f>"叶招私"</f>
        <v>叶招私</v>
      </c>
      <c r="D1800" s="9" t="s">
        <v>1415</v>
      </c>
    </row>
    <row r="1801" customHeight="1" spans="1:4">
      <c r="A1801" s="7">
        <v>1799</v>
      </c>
      <c r="B1801" s="8" t="s">
        <v>1078</v>
      </c>
      <c r="C1801" s="8" t="str">
        <f>"李翠梅"</f>
        <v>李翠梅</v>
      </c>
      <c r="D1801" s="9" t="s">
        <v>1416</v>
      </c>
    </row>
    <row r="1802" customHeight="1" spans="1:4">
      <c r="A1802" s="7">
        <v>1800</v>
      </c>
      <c r="B1802" s="8" t="s">
        <v>1078</v>
      </c>
      <c r="C1802" s="8" t="str">
        <f>"黄江南"</f>
        <v>黄江南</v>
      </c>
      <c r="D1802" s="9" t="s">
        <v>1417</v>
      </c>
    </row>
    <row r="1803" customHeight="1" spans="1:4">
      <c r="A1803" s="7">
        <v>1801</v>
      </c>
      <c r="B1803" s="8" t="s">
        <v>1078</v>
      </c>
      <c r="C1803" s="8" t="str">
        <f>"符开婷"</f>
        <v>符开婷</v>
      </c>
      <c r="D1803" s="9" t="s">
        <v>666</v>
      </c>
    </row>
    <row r="1804" customHeight="1" spans="1:4">
      <c r="A1804" s="7">
        <v>1802</v>
      </c>
      <c r="B1804" s="8" t="s">
        <v>1078</v>
      </c>
      <c r="C1804" s="8" t="str">
        <f>"吉春满"</f>
        <v>吉春满</v>
      </c>
      <c r="D1804" s="9" t="s">
        <v>1418</v>
      </c>
    </row>
    <row r="1805" customHeight="1" spans="1:4">
      <c r="A1805" s="7">
        <v>1803</v>
      </c>
      <c r="B1805" s="8" t="s">
        <v>1078</v>
      </c>
      <c r="C1805" s="8" t="str">
        <f>"云艳苗"</f>
        <v>云艳苗</v>
      </c>
      <c r="D1805" s="9" t="s">
        <v>1250</v>
      </c>
    </row>
    <row r="1806" customHeight="1" spans="1:4">
      <c r="A1806" s="7">
        <v>1804</v>
      </c>
      <c r="B1806" s="8" t="s">
        <v>1078</v>
      </c>
      <c r="C1806" s="8" t="str">
        <f>"王丽新"</f>
        <v>王丽新</v>
      </c>
      <c r="D1806" s="9" t="s">
        <v>1419</v>
      </c>
    </row>
    <row r="1807" customHeight="1" spans="1:4">
      <c r="A1807" s="7">
        <v>1805</v>
      </c>
      <c r="B1807" s="8" t="s">
        <v>1078</v>
      </c>
      <c r="C1807" s="8" t="str">
        <f>"易婷"</f>
        <v>易婷</v>
      </c>
      <c r="D1807" s="9" t="s">
        <v>1420</v>
      </c>
    </row>
    <row r="1808" customHeight="1" spans="1:4">
      <c r="A1808" s="7">
        <v>1806</v>
      </c>
      <c r="B1808" s="8" t="s">
        <v>1078</v>
      </c>
      <c r="C1808" s="8" t="str">
        <f>"陈怡帆"</f>
        <v>陈怡帆</v>
      </c>
      <c r="D1808" s="9" t="s">
        <v>531</v>
      </c>
    </row>
    <row r="1809" customHeight="1" spans="1:4">
      <c r="A1809" s="7">
        <v>1807</v>
      </c>
      <c r="B1809" s="8" t="s">
        <v>1078</v>
      </c>
      <c r="C1809" s="8" t="str">
        <f>"赵文立"</f>
        <v>赵文立</v>
      </c>
      <c r="D1809" s="9" t="s">
        <v>1421</v>
      </c>
    </row>
    <row r="1810" customHeight="1" spans="1:4">
      <c r="A1810" s="7">
        <v>1808</v>
      </c>
      <c r="B1810" s="8" t="s">
        <v>1078</v>
      </c>
      <c r="C1810" s="8" t="str">
        <f>"唐春鹏"</f>
        <v>唐春鹏</v>
      </c>
      <c r="D1810" s="9" t="s">
        <v>842</v>
      </c>
    </row>
    <row r="1811" customHeight="1" spans="1:4">
      <c r="A1811" s="7">
        <v>1809</v>
      </c>
      <c r="B1811" s="8" t="s">
        <v>1078</v>
      </c>
      <c r="C1811" s="8" t="str">
        <f>"李雅"</f>
        <v>李雅</v>
      </c>
      <c r="D1811" s="9" t="s">
        <v>1422</v>
      </c>
    </row>
    <row r="1812" customHeight="1" spans="1:4">
      <c r="A1812" s="7">
        <v>1810</v>
      </c>
      <c r="B1812" s="8" t="s">
        <v>1078</v>
      </c>
      <c r="C1812" s="8" t="str">
        <f>"梁其尧"</f>
        <v>梁其尧</v>
      </c>
      <c r="D1812" s="9" t="s">
        <v>1423</v>
      </c>
    </row>
    <row r="1813" customHeight="1" spans="1:4">
      <c r="A1813" s="7">
        <v>1811</v>
      </c>
      <c r="B1813" s="8" t="s">
        <v>1078</v>
      </c>
      <c r="C1813" s="8" t="str">
        <f>"王康蜜"</f>
        <v>王康蜜</v>
      </c>
      <c r="D1813" s="9" t="s">
        <v>343</v>
      </c>
    </row>
    <row r="1814" customHeight="1" spans="1:4">
      <c r="A1814" s="7">
        <v>1812</v>
      </c>
      <c r="B1814" s="8" t="s">
        <v>1078</v>
      </c>
      <c r="C1814" s="8" t="str">
        <f>"莫茹"</f>
        <v>莫茹</v>
      </c>
      <c r="D1814" s="9" t="s">
        <v>1280</v>
      </c>
    </row>
    <row r="1815" customHeight="1" spans="1:4">
      <c r="A1815" s="7">
        <v>1813</v>
      </c>
      <c r="B1815" s="8" t="s">
        <v>1078</v>
      </c>
      <c r="C1815" s="8" t="str">
        <f>"林芳珍"</f>
        <v>林芳珍</v>
      </c>
      <c r="D1815" s="9" t="s">
        <v>1424</v>
      </c>
    </row>
    <row r="1816" customHeight="1" spans="1:4">
      <c r="A1816" s="7">
        <v>1814</v>
      </c>
      <c r="B1816" s="8" t="s">
        <v>1078</v>
      </c>
      <c r="C1816" s="8" t="str">
        <f>"赵香磊"</f>
        <v>赵香磊</v>
      </c>
      <c r="D1816" s="9" t="s">
        <v>407</v>
      </c>
    </row>
    <row r="1817" customHeight="1" spans="1:4">
      <c r="A1817" s="7">
        <v>1815</v>
      </c>
      <c r="B1817" s="8" t="s">
        <v>1078</v>
      </c>
      <c r="C1817" s="8" t="str">
        <f>"卢文润"</f>
        <v>卢文润</v>
      </c>
      <c r="D1817" s="9" t="s">
        <v>1425</v>
      </c>
    </row>
    <row r="1818" customHeight="1" spans="1:4">
      <c r="A1818" s="7">
        <v>1816</v>
      </c>
      <c r="B1818" s="8" t="s">
        <v>1078</v>
      </c>
      <c r="C1818" s="8" t="str">
        <f>"彭舒凤"</f>
        <v>彭舒凤</v>
      </c>
      <c r="D1818" s="9" t="s">
        <v>1426</v>
      </c>
    </row>
    <row r="1819" customHeight="1" spans="1:4">
      <c r="A1819" s="7">
        <v>1817</v>
      </c>
      <c r="B1819" s="8" t="s">
        <v>1078</v>
      </c>
      <c r="C1819" s="8" t="str">
        <f>"邹锌冰"</f>
        <v>邹锌冰</v>
      </c>
      <c r="D1819" s="9" t="s">
        <v>269</v>
      </c>
    </row>
    <row r="1820" customHeight="1" spans="1:4">
      <c r="A1820" s="7">
        <v>1818</v>
      </c>
      <c r="B1820" s="8" t="s">
        <v>1078</v>
      </c>
      <c r="C1820" s="8" t="str">
        <f>"陈静"</f>
        <v>陈静</v>
      </c>
      <c r="D1820" s="9" t="s">
        <v>617</v>
      </c>
    </row>
    <row r="1821" customHeight="1" spans="1:4">
      <c r="A1821" s="7">
        <v>1819</v>
      </c>
      <c r="B1821" s="8" t="s">
        <v>1078</v>
      </c>
      <c r="C1821" s="8" t="str">
        <f>"符红彬"</f>
        <v>符红彬</v>
      </c>
      <c r="D1821" s="9" t="s">
        <v>306</v>
      </c>
    </row>
    <row r="1822" customHeight="1" spans="1:4">
      <c r="A1822" s="7">
        <v>1820</v>
      </c>
      <c r="B1822" s="8" t="s">
        <v>1078</v>
      </c>
      <c r="C1822" s="8" t="str">
        <f>"郑茹"</f>
        <v>郑茹</v>
      </c>
      <c r="D1822" s="9" t="s">
        <v>20</v>
      </c>
    </row>
    <row r="1823" customHeight="1" spans="1:4">
      <c r="A1823" s="7">
        <v>1821</v>
      </c>
      <c r="B1823" s="8" t="s">
        <v>1078</v>
      </c>
      <c r="C1823" s="8" t="str">
        <f>"董爵玲"</f>
        <v>董爵玲</v>
      </c>
      <c r="D1823" s="9" t="s">
        <v>1427</v>
      </c>
    </row>
    <row r="1824" customHeight="1" spans="1:4">
      <c r="A1824" s="7">
        <v>1822</v>
      </c>
      <c r="B1824" s="8" t="s">
        <v>1078</v>
      </c>
      <c r="C1824" s="8" t="str">
        <f>"彭玲玲"</f>
        <v>彭玲玲</v>
      </c>
      <c r="D1824" s="9" t="s">
        <v>1428</v>
      </c>
    </row>
    <row r="1825" customHeight="1" spans="1:4">
      <c r="A1825" s="7">
        <v>1823</v>
      </c>
      <c r="B1825" s="8" t="s">
        <v>1078</v>
      </c>
      <c r="C1825" s="8" t="str">
        <f>"韩悦"</f>
        <v>韩悦</v>
      </c>
      <c r="D1825" s="9" t="s">
        <v>1429</v>
      </c>
    </row>
    <row r="1826" customHeight="1" spans="1:4">
      <c r="A1826" s="7">
        <v>1824</v>
      </c>
      <c r="B1826" s="8" t="s">
        <v>1078</v>
      </c>
      <c r="C1826" s="8" t="str">
        <f>"李玉兰"</f>
        <v>李玉兰</v>
      </c>
      <c r="D1826" s="9" t="s">
        <v>1430</v>
      </c>
    </row>
    <row r="1827" customHeight="1" spans="1:4">
      <c r="A1827" s="7">
        <v>1825</v>
      </c>
      <c r="B1827" s="8" t="s">
        <v>1078</v>
      </c>
      <c r="C1827" s="8" t="str">
        <f>"梁小茜"</f>
        <v>梁小茜</v>
      </c>
      <c r="D1827" s="9" t="s">
        <v>41</v>
      </c>
    </row>
    <row r="1828" customHeight="1" spans="1:4">
      <c r="A1828" s="7">
        <v>1826</v>
      </c>
      <c r="B1828" s="8" t="s">
        <v>1078</v>
      </c>
      <c r="C1828" s="8" t="str">
        <f>"黄子苗"</f>
        <v>黄子苗</v>
      </c>
      <c r="D1828" s="9" t="s">
        <v>980</v>
      </c>
    </row>
    <row r="1829" customHeight="1" spans="1:4">
      <c r="A1829" s="7">
        <v>1827</v>
      </c>
      <c r="B1829" s="8" t="s">
        <v>1078</v>
      </c>
      <c r="C1829" s="8" t="str">
        <f>"唐潇云"</f>
        <v>唐潇云</v>
      </c>
      <c r="D1829" s="9" t="s">
        <v>343</v>
      </c>
    </row>
    <row r="1830" customHeight="1" spans="1:4">
      <c r="A1830" s="7">
        <v>1828</v>
      </c>
      <c r="B1830" s="8" t="s">
        <v>1078</v>
      </c>
      <c r="C1830" s="8" t="str">
        <f>"吴爽"</f>
        <v>吴爽</v>
      </c>
      <c r="D1830" s="9" t="s">
        <v>1431</v>
      </c>
    </row>
    <row r="1831" customHeight="1" spans="1:4">
      <c r="A1831" s="7">
        <v>1829</v>
      </c>
      <c r="B1831" s="8" t="s">
        <v>1078</v>
      </c>
      <c r="C1831" s="8" t="str">
        <f>"吴紫红"</f>
        <v>吴紫红</v>
      </c>
      <c r="D1831" s="9" t="s">
        <v>92</v>
      </c>
    </row>
    <row r="1832" customHeight="1" spans="1:4">
      <c r="A1832" s="7">
        <v>1830</v>
      </c>
      <c r="B1832" s="8" t="s">
        <v>1078</v>
      </c>
      <c r="C1832" s="8" t="str">
        <f>"符业香"</f>
        <v>符业香</v>
      </c>
      <c r="D1832" s="9" t="s">
        <v>1193</v>
      </c>
    </row>
    <row r="1833" customHeight="1" spans="1:4">
      <c r="A1833" s="7">
        <v>1831</v>
      </c>
      <c r="B1833" s="8" t="s">
        <v>1078</v>
      </c>
      <c r="C1833" s="8" t="str">
        <f>"周岩"</f>
        <v>周岩</v>
      </c>
      <c r="D1833" s="9" t="s">
        <v>1204</v>
      </c>
    </row>
    <row r="1834" customHeight="1" spans="1:4">
      <c r="A1834" s="7">
        <v>1832</v>
      </c>
      <c r="B1834" s="8" t="s">
        <v>1078</v>
      </c>
      <c r="C1834" s="8" t="str">
        <f>"沈瑾瑜"</f>
        <v>沈瑾瑜</v>
      </c>
      <c r="D1834" s="9" t="s">
        <v>1432</v>
      </c>
    </row>
    <row r="1835" customHeight="1" spans="1:4">
      <c r="A1835" s="7">
        <v>1833</v>
      </c>
      <c r="B1835" s="8" t="s">
        <v>1078</v>
      </c>
      <c r="C1835" s="8" t="str">
        <f>"符仁杏"</f>
        <v>符仁杏</v>
      </c>
      <c r="D1835" s="9" t="s">
        <v>671</v>
      </c>
    </row>
    <row r="1836" customHeight="1" spans="1:4">
      <c r="A1836" s="7">
        <v>1834</v>
      </c>
      <c r="B1836" s="8" t="s">
        <v>1078</v>
      </c>
      <c r="C1836" s="8" t="str">
        <f>"曾坤"</f>
        <v>曾坤</v>
      </c>
      <c r="D1836" s="9" t="s">
        <v>1433</v>
      </c>
    </row>
    <row r="1837" customHeight="1" spans="1:4">
      <c r="A1837" s="7">
        <v>1835</v>
      </c>
      <c r="B1837" s="8" t="s">
        <v>1078</v>
      </c>
      <c r="C1837" s="8" t="str">
        <f>"王珊琳"</f>
        <v>王珊琳</v>
      </c>
      <c r="D1837" s="9" t="s">
        <v>99</v>
      </c>
    </row>
    <row r="1838" customHeight="1" spans="1:4">
      <c r="A1838" s="7">
        <v>1836</v>
      </c>
      <c r="B1838" s="8" t="s">
        <v>1078</v>
      </c>
      <c r="C1838" s="8" t="str">
        <f>"符晨"</f>
        <v>符晨</v>
      </c>
      <c r="D1838" s="9" t="s">
        <v>176</v>
      </c>
    </row>
    <row r="1839" customHeight="1" spans="1:4">
      <c r="A1839" s="7">
        <v>1837</v>
      </c>
      <c r="B1839" s="8" t="s">
        <v>1078</v>
      </c>
      <c r="C1839" s="8" t="str">
        <f>"王露"</f>
        <v>王露</v>
      </c>
      <c r="D1839" s="9" t="s">
        <v>1434</v>
      </c>
    </row>
    <row r="1840" customHeight="1" spans="1:4">
      <c r="A1840" s="7">
        <v>1838</v>
      </c>
      <c r="B1840" s="8" t="s">
        <v>1078</v>
      </c>
      <c r="C1840" s="8" t="str">
        <f>"符绿梅"</f>
        <v>符绿梅</v>
      </c>
      <c r="D1840" s="9" t="s">
        <v>659</v>
      </c>
    </row>
    <row r="1841" customHeight="1" spans="1:4">
      <c r="A1841" s="7">
        <v>1839</v>
      </c>
      <c r="B1841" s="8" t="s">
        <v>1078</v>
      </c>
      <c r="C1841" s="8" t="str">
        <f>"史钰镯"</f>
        <v>史钰镯</v>
      </c>
      <c r="D1841" s="9" t="s">
        <v>1435</v>
      </c>
    </row>
    <row r="1842" customHeight="1" spans="1:4">
      <c r="A1842" s="7">
        <v>1840</v>
      </c>
      <c r="B1842" s="8" t="s">
        <v>1078</v>
      </c>
      <c r="C1842" s="8" t="str">
        <f>"符思美"</f>
        <v>符思美</v>
      </c>
      <c r="D1842" s="9" t="s">
        <v>1436</v>
      </c>
    </row>
    <row r="1843" customHeight="1" spans="1:4">
      <c r="A1843" s="7">
        <v>1841</v>
      </c>
      <c r="B1843" s="8" t="s">
        <v>1078</v>
      </c>
      <c r="C1843" s="8" t="str">
        <f>"刘泽华"</f>
        <v>刘泽华</v>
      </c>
      <c r="D1843" s="9" t="s">
        <v>1437</v>
      </c>
    </row>
    <row r="1844" customHeight="1" spans="1:4">
      <c r="A1844" s="7">
        <v>1842</v>
      </c>
      <c r="B1844" s="8" t="s">
        <v>1078</v>
      </c>
      <c r="C1844" s="8" t="str">
        <f>"佟海琪"</f>
        <v>佟海琪</v>
      </c>
      <c r="D1844" s="9" t="s">
        <v>1438</v>
      </c>
    </row>
    <row r="1845" customHeight="1" spans="1:4">
      <c r="A1845" s="7">
        <v>1843</v>
      </c>
      <c r="B1845" s="8" t="s">
        <v>1078</v>
      </c>
      <c r="C1845" s="8" t="str">
        <f>"何婆教"</f>
        <v>何婆教</v>
      </c>
      <c r="D1845" s="9" t="s">
        <v>527</v>
      </c>
    </row>
    <row r="1846" customHeight="1" spans="1:4">
      <c r="A1846" s="7">
        <v>1844</v>
      </c>
      <c r="B1846" s="8" t="s">
        <v>1078</v>
      </c>
      <c r="C1846" s="8" t="str">
        <f>"陈初桃"</f>
        <v>陈初桃</v>
      </c>
      <c r="D1846" s="9" t="s">
        <v>1439</v>
      </c>
    </row>
    <row r="1847" customHeight="1" spans="1:4">
      <c r="A1847" s="7">
        <v>1845</v>
      </c>
      <c r="B1847" s="8" t="s">
        <v>1078</v>
      </c>
      <c r="C1847" s="8" t="str">
        <f>"李杏"</f>
        <v>李杏</v>
      </c>
      <c r="D1847" s="9" t="s">
        <v>1440</v>
      </c>
    </row>
    <row r="1848" customHeight="1" spans="1:4">
      <c r="A1848" s="7">
        <v>1846</v>
      </c>
      <c r="B1848" s="8" t="s">
        <v>1078</v>
      </c>
      <c r="C1848" s="8" t="str">
        <f>"林芳洪"</f>
        <v>林芳洪</v>
      </c>
      <c r="D1848" s="9" t="s">
        <v>1441</v>
      </c>
    </row>
    <row r="1849" customHeight="1" spans="1:4">
      <c r="A1849" s="7">
        <v>1847</v>
      </c>
      <c r="B1849" s="8" t="s">
        <v>1078</v>
      </c>
      <c r="C1849" s="8" t="str">
        <f>"杜丽文"</f>
        <v>杜丽文</v>
      </c>
      <c r="D1849" s="9" t="s">
        <v>1084</v>
      </c>
    </row>
    <row r="1850" customHeight="1" spans="1:4">
      <c r="A1850" s="7">
        <v>1848</v>
      </c>
      <c r="B1850" s="8" t="s">
        <v>1078</v>
      </c>
      <c r="C1850" s="8" t="str">
        <f>"黄家嘉"</f>
        <v>黄家嘉</v>
      </c>
      <c r="D1850" s="9" t="s">
        <v>808</v>
      </c>
    </row>
    <row r="1851" customHeight="1" spans="1:4">
      <c r="A1851" s="7">
        <v>1849</v>
      </c>
      <c r="B1851" s="8" t="s">
        <v>1078</v>
      </c>
      <c r="C1851" s="8" t="str">
        <f>"刘少丽"</f>
        <v>刘少丽</v>
      </c>
      <c r="D1851" s="9" t="s">
        <v>1442</v>
      </c>
    </row>
    <row r="1852" customHeight="1" spans="1:4">
      <c r="A1852" s="7">
        <v>1850</v>
      </c>
      <c r="B1852" s="8" t="s">
        <v>1078</v>
      </c>
      <c r="C1852" s="8" t="str">
        <f>"王传为"</f>
        <v>王传为</v>
      </c>
      <c r="D1852" s="9" t="s">
        <v>259</v>
      </c>
    </row>
    <row r="1853" customHeight="1" spans="1:4">
      <c r="A1853" s="7">
        <v>1851</v>
      </c>
      <c r="B1853" s="8" t="s">
        <v>1078</v>
      </c>
      <c r="C1853" s="8" t="str">
        <f>"林丹"</f>
        <v>林丹</v>
      </c>
      <c r="D1853" s="9" t="s">
        <v>1132</v>
      </c>
    </row>
    <row r="1854" customHeight="1" spans="1:4">
      <c r="A1854" s="7">
        <v>1852</v>
      </c>
      <c r="B1854" s="8" t="s">
        <v>1078</v>
      </c>
      <c r="C1854" s="8" t="str">
        <f>"王柏智"</f>
        <v>王柏智</v>
      </c>
      <c r="D1854" s="9" t="s">
        <v>1443</v>
      </c>
    </row>
    <row r="1855" customHeight="1" spans="1:4">
      <c r="A1855" s="7">
        <v>1853</v>
      </c>
      <c r="B1855" s="8" t="s">
        <v>1078</v>
      </c>
      <c r="C1855" s="8" t="str">
        <f>"陈淑芳"</f>
        <v>陈淑芳</v>
      </c>
      <c r="D1855" s="9" t="s">
        <v>1444</v>
      </c>
    </row>
    <row r="1856" customHeight="1" spans="1:4">
      <c r="A1856" s="7">
        <v>1854</v>
      </c>
      <c r="B1856" s="8" t="s">
        <v>1078</v>
      </c>
      <c r="C1856" s="8" t="str">
        <f>"邓晓婕"</f>
        <v>邓晓婕</v>
      </c>
      <c r="D1856" s="9" t="s">
        <v>1445</v>
      </c>
    </row>
    <row r="1857" customHeight="1" spans="1:4">
      <c r="A1857" s="7">
        <v>1855</v>
      </c>
      <c r="B1857" s="8" t="s">
        <v>1078</v>
      </c>
      <c r="C1857" s="8" t="str">
        <f>"郭绍萱"</f>
        <v>郭绍萱</v>
      </c>
      <c r="D1857" s="9" t="s">
        <v>616</v>
      </c>
    </row>
    <row r="1858" customHeight="1" spans="1:4">
      <c r="A1858" s="7">
        <v>1856</v>
      </c>
      <c r="B1858" s="8" t="s">
        <v>1078</v>
      </c>
      <c r="C1858" s="8" t="str">
        <f>"冯秀飞"</f>
        <v>冯秀飞</v>
      </c>
      <c r="D1858" s="9" t="s">
        <v>1054</v>
      </c>
    </row>
    <row r="1859" customHeight="1" spans="1:4">
      <c r="A1859" s="7">
        <v>1857</v>
      </c>
      <c r="B1859" s="8" t="s">
        <v>1078</v>
      </c>
      <c r="C1859" s="8" t="str">
        <f>"曾舒曼"</f>
        <v>曾舒曼</v>
      </c>
      <c r="D1859" s="9" t="s">
        <v>1446</v>
      </c>
    </row>
    <row r="1860" customHeight="1" spans="1:4">
      <c r="A1860" s="7">
        <v>1858</v>
      </c>
      <c r="B1860" s="8" t="s">
        <v>1078</v>
      </c>
      <c r="C1860" s="8" t="str">
        <f>"文苏珍"</f>
        <v>文苏珍</v>
      </c>
      <c r="D1860" s="9" t="s">
        <v>324</v>
      </c>
    </row>
    <row r="1861" customHeight="1" spans="1:4">
      <c r="A1861" s="7">
        <v>1859</v>
      </c>
      <c r="B1861" s="8" t="s">
        <v>1078</v>
      </c>
      <c r="C1861" s="8" t="str">
        <f>"文鲜萍"</f>
        <v>文鲜萍</v>
      </c>
      <c r="D1861" s="9" t="s">
        <v>1447</v>
      </c>
    </row>
    <row r="1862" customHeight="1" spans="1:4">
      <c r="A1862" s="7">
        <v>1860</v>
      </c>
      <c r="B1862" s="8" t="s">
        <v>1078</v>
      </c>
      <c r="C1862" s="8" t="str">
        <f>"薛瑶"</f>
        <v>薛瑶</v>
      </c>
      <c r="D1862" s="9" t="s">
        <v>75</v>
      </c>
    </row>
    <row r="1863" customHeight="1" spans="1:4">
      <c r="A1863" s="7">
        <v>1861</v>
      </c>
      <c r="B1863" s="8" t="s">
        <v>1078</v>
      </c>
      <c r="C1863" s="8" t="str">
        <f>"符蕾"</f>
        <v>符蕾</v>
      </c>
      <c r="D1863" s="9" t="s">
        <v>99</v>
      </c>
    </row>
    <row r="1864" customHeight="1" spans="1:4">
      <c r="A1864" s="7">
        <v>1862</v>
      </c>
      <c r="B1864" s="8" t="s">
        <v>1078</v>
      </c>
      <c r="C1864" s="8" t="str">
        <f>"陈君"</f>
        <v>陈君</v>
      </c>
      <c r="D1864" s="9" t="s">
        <v>1448</v>
      </c>
    </row>
    <row r="1865" customHeight="1" spans="1:4">
      <c r="A1865" s="7">
        <v>1863</v>
      </c>
      <c r="B1865" s="8" t="s">
        <v>1078</v>
      </c>
      <c r="C1865" s="8" t="str">
        <f>"詹美清"</f>
        <v>詹美清</v>
      </c>
      <c r="D1865" s="9" t="s">
        <v>713</v>
      </c>
    </row>
    <row r="1866" customHeight="1" spans="1:4">
      <c r="A1866" s="7">
        <v>1864</v>
      </c>
      <c r="B1866" s="8" t="s">
        <v>1078</v>
      </c>
      <c r="C1866" s="8" t="str">
        <f>"汤世阳"</f>
        <v>汤世阳</v>
      </c>
      <c r="D1866" s="9" t="s">
        <v>623</v>
      </c>
    </row>
    <row r="1867" customHeight="1" spans="1:4">
      <c r="A1867" s="7">
        <v>1865</v>
      </c>
      <c r="B1867" s="8" t="s">
        <v>1078</v>
      </c>
      <c r="C1867" s="8" t="str">
        <f>"陈韵"</f>
        <v>陈韵</v>
      </c>
      <c r="D1867" s="9" t="s">
        <v>1449</v>
      </c>
    </row>
    <row r="1868" customHeight="1" spans="1:4">
      <c r="A1868" s="7">
        <v>1866</v>
      </c>
      <c r="B1868" s="8" t="s">
        <v>1078</v>
      </c>
      <c r="C1868" s="8" t="str">
        <f>"吴青"</f>
        <v>吴青</v>
      </c>
      <c r="D1868" s="9" t="s">
        <v>294</v>
      </c>
    </row>
    <row r="1869" customHeight="1" spans="1:4">
      <c r="A1869" s="7">
        <v>1867</v>
      </c>
      <c r="B1869" s="8" t="s">
        <v>1078</v>
      </c>
      <c r="C1869" s="8" t="str">
        <f>"吴曼妃"</f>
        <v>吴曼妃</v>
      </c>
      <c r="D1869" s="9" t="s">
        <v>446</v>
      </c>
    </row>
    <row r="1870" customHeight="1" spans="1:4">
      <c r="A1870" s="7">
        <v>1868</v>
      </c>
      <c r="B1870" s="8" t="s">
        <v>1078</v>
      </c>
      <c r="C1870" s="8" t="str">
        <f>"黎慧欣"</f>
        <v>黎慧欣</v>
      </c>
      <c r="D1870" s="9" t="s">
        <v>1450</v>
      </c>
    </row>
    <row r="1871" customHeight="1" spans="1:4">
      <c r="A1871" s="7">
        <v>1869</v>
      </c>
      <c r="B1871" s="8" t="s">
        <v>1078</v>
      </c>
      <c r="C1871" s="8" t="str">
        <f>"赵桐"</f>
        <v>赵桐</v>
      </c>
      <c r="D1871" s="9" t="s">
        <v>1451</v>
      </c>
    </row>
    <row r="1872" customHeight="1" spans="1:4">
      <c r="A1872" s="7">
        <v>1870</v>
      </c>
      <c r="B1872" s="8" t="s">
        <v>1078</v>
      </c>
      <c r="C1872" s="8" t="str">
        <f>"高晓梦"</f>
        <v>高晓梦</v>
      </c>
      <c r="D1872" s="9" t="s">
        <v>641</v>
      </c>
    </row>
    <row r="1873" customHeight="1" spans="1:4">
      <c r="A1873" s="7">
        <v>1871</v>
      </c>
      <c r="B1873" s="8" t="s">
        <v>1078</v>
      </c>
      <c r="C1873" s="8" t="str">
        <f>"吴坛慧"</f>
        <v>吴坛慧</v>
      </c>
      <c r="D1873" s="9" t="s">
        <v>1452</v>
      </c>
    </row>
    <row r="1874" customHeight="1" spans="1:4">
      <c r="A1874" s="7">
        <v>1872</v>
      </c>
      <c r="B1874" s="8" t="s">
        <v>1078</v>
      </c>
      <c r="C1874" s="8" t="str">
        <f>"蔡於良"</f>
        <v>蔡於良</v>
      </c>
      <c r="D1874" s="9" t="s">
        <v>1453</v>
      </c>
    </row>
    <row r="1875" customHeight="1" spans="1:4">
      <c r="A1875" s="7">
        <v>1873</v>
      </c>
      <c r="B1875" s="8" t="s">
        <v>1078</v>
      </c>
      <c r="C1875" s="8" t="str">
        <f>"陈小冰"</f>
        <v>陈小冰</v>
      </c>
      <c r="D1875" s="9" t="s">
        <v>641</v>
      </c>
    </row>
    <row r="1876" customHeight="1" spans="1:4">
      <c r="A1876" s="7">
        <v>1874</v>
      </c>
      <c r="B1876" s="8" t="s">
        <v>1078</v>
      </c>
      <c r="C1876" s="8" t="str">
        <f>"辛夏丹"</f>
        <v>辛夏丹</v>
      </c>
      <c r="D1876" s="9" t="s">
        <v>528</v>
      </c>
    </row>
    <row r="1877" customHeight="1" spans="1:4">
      <c r="A1877" s="7">
        <v>1875</v>
      </c>
      <c r="B1877" s="8" t="s">
        <v>1078</v>
      </c>
      <c r="C1877" s="8" t="str">
        <f>"陈如"</f>
        <v>陈如</v>
      </c>
      <c r="D1877" s="9" t="s">
        <v>1454</v>
      </c>
    </row>
    <row r="1878" customHeight="1" spans="1:4">
      <c r="A1878" s="7">
        <v>1876</v>
      </c>
      <c r="B1878" s="8" t="s">
        <v>1078</v>
      </c>
      <c r="C1878" s="8" t="str">
        <f>"胡家月"</f>
        <v>胡家月</v>
      </c>
      <c r="D1878" s="9" t="s">
        <v>1455</v>
      </c>
    </row>
    <row r="1879" customHeight="1" spans="1:4">
      <c r="A1879" s="7">
        <v>1877</v>
      </c>
      <c r="B1879" s="8" t="s">
        <v>1078</v>
      </c>
      <c r="C1879" s="8" t="str">
        <f>"朱玉萍"</f>
        <v>朱玉萍</v>
      </c>
      <c r="D1879" s="9" t="s">
        <v>1456</v>
      </c>
    </row>
    <row r="1880" customHeight="1" spans="1:4">
      <c r="A1880" s="7">
        <v>1878</v>
      </c>
      <c r="B1880" s="8" t="s">
        <v>1078</v>
      </c>
      <c r="C1880" s="8" t="str">
        <f>"黎述翠"</f>
        <v>黎述翠</v>
      </c>
      <c r="D1880" s="9" t="s">
        <v>302</v>
      </c>
    </row>
    <row r="1881" customHeight="1" spans="1:4">
      <c r="A1881" s="7">
        <v>1879</v>
      </c>
      <c r="B1881" s="8" t="s">
        <v>1078</v>
      </c>
      <c r="C1881" s="8" t="str">
        <f>"刘晓欢"</f>
        <v>刘晓欢</v>
      </c>
      <c r="D1881" s="9" t="s">
        <v>1379</v>
      </c>
    </row>
    <row r="1882" customHeight="1" spans="1:4">
      <c r="A1882" s="7">
        <v>1880</v>
      </c>
      <c r="B1882" s="8" t="s">
        <v>1078</v>
      </c>
      <c r="C1882" s="8" t="str">
        <f>"陈焕保"</f>
        <v>陈焕保</v>
      </c>
      <c r="D1882" s="9" t="s">
        <v>1457</v>
      </c>
    </row>
    <row r="1883" customHeight="1" spans="1:4">
      <c r="A1883" s="7">
        <v>1881</v>
      </c>
      <c r="B1883" s="8" t="s">
        <v>1078</v>
      </c>
      <c r="C1883" s="8" t="str">
        <f>"文娟娟"</f>
        <v>文娟娟</v>
      </c>
      <c r="D1883" s="9" t="s">
        <v>1458</v>
      </c>
    </row>
    <row r="1884" customHeight="1" spans="1:4">
      <c r="A1884" s="7">
        <v>1882</v>
      </c>
      <c r="B1884" s="8" t="s">
        <v>1078</v>
      </c>
      <c r="C1884" s="8" t="str">
        <f>"骆颜灵"</f>
        <v>骆颜灵</v>
      </c>
      <c r="D1884" s="9" t="s">
        <v>1459</v>
      </c>
    </row>
    <row r="1885" customHeight="1" spans="1:4">
      <c r="A1885" s="7">
        <v>1883</v>
      </c>
      <c r="B1885" s="8" t="s">
        <v>1078</v>
      </c>
      <c r="C1885" s="8" t="str">
        <f>"林桂香"</f>
        <v>林桂香</v>
      </c>
      <c r="D1885" s="9" t="s">
        <v>1460</v>
      </c>
    </row>
    <row r="1886" customHeight="1" spans="1:4">
      <c r="A1886" s="7">
        <v>1884</v>
      </c>
      <c r="B1886" s="8" t="s">
        <v>1078</v>
      </c>
      <c r="C1886" s="8" t="str">
        <f>"郑一梅"</f>
        <v>郑一梅</v>
      </c>
      <c r="D1886" s="9" t="s">
        <v>1355</v>
      </c>
    </row>
    <row r="1887" customHeight="1" spans="1:4">
      <c r="A1887" s="7">
        <v>1885</v>
      </c>
      <c r="B1887" s="8" t="s">
        <v>1078</v>
      </c>
      <c r="C1887" s="8" t="str">
        <f>"钟敏妮"</f>
        <v>钟敏妮</v>
      </c>
      <c r="D1887" s="9" t="s">
        <v>1461</v>
      </c>
    </row>
    <row r="1888" customHeight="1" spans="1:4">
      <c r="A1888" s="7">
        <v>1886</v>
      </c>
      <c r="B1888" s="8" t="s">
        <v>1078</v>
      </c>
      <c r="C1888" s="8" t="str">
        <f>"张小盼"</f>
        <v>张小盼</v>
      </c>
      <c r="D1888" s="9" t="s">
        <v>1462</v>
      </c>
    </row>
    <row r="1889" customHeight="1" spans="1:4">
      <c r="A1889" s="7">
        <v>1887</v>
      </c>
      <c r="B1889" s="8" t="s">
        <v>1078</v>
      </c>
      <c r="C1889" s="8" t="str">
        <f>"赵千千"</f>
        <v>赵千千</v>
      </c>
      <c r="D1889" s="9" t="s">
        <v>799</v>
      </c>
    </row>
    <row r="1890" customHeight="1" spans="1:4">
      <c r="A1890" s="7">
        <v>1888</v>
      </c>
      <c r="B1890" s="8" t="s">
        <v>1078</v>
      </c>
      <c r="C1890" s="8" t="str">
        <f>"黄钰"</f>
        <v>黄钰</v>
      </c>
      <c r="D1890" s="9" t="s">
        <v>1463</v>
      </c>
    </row>
    <row r="1891" customHeight="1" spans="1:4">
      <c r="A1891" s="7">
        <v>1889</v>
      </c>
      <c r="B1891" s="8" t="s">
        <v>1078</v>
      </c>
      <c r="C1891" s="8" t="str">
        <f>"钟小静"</f>
        <v>钟小静</v>
      </c>
      <c r="D1891" s="9" t="s">
        <v>1464</v>
      </c>
    </row>
    <row r="1892" customHeight="1" spans="1:4">
      <c r="A1892" s="7">
        <v>1890</v>
      </c>
      <c r="B1892" s="8" t="s">
        <v>1078</v>
      </c>
      <c r="C1892" s="8" t="str">
        <f>"林小佳"</f>
        <v>林小佳</v>
      </c>
      <c r="D1892" s="9" t="s">
        <v>1057</v>
      </c>
    </row>
    <row r="1893" customHeight="1" spans="1:4">
      <c r="A1893" s="7">
        <v>1891</v>
      </c>
      <c r="B1893" s="8" t="s">
        <v>1078</v>
      </c>
      <c r="C1893" s="8" t="str">
        <f>"李君"</f>
        <v>李君</v>
      </c>
      <c r="D1893" s="9" t="s">
        <v>1465</v>
      </c>
    </row>
    <row r="1894" customHeight="1" spans="1:4">
      <c r="A1894" s="7">
        <v>1892</v>
      </c>
      <c r="B1894" s="8" t="s">
        <v>1078</v>
      </c>
      <c r="C1894" s="8" t="str">
        <f>"林女娟"</f>
        <v>林女娟</v>
      </c>
      <c r="D1894" s="9" t="s">
        <v>1240</v>
      </c>
    </row>
    <row r="1895" customHeight="1" spans="1:4">
      <c r="A1895" s="7">
        <v>1893</v>
      </c>
      <c r="B1895" s="8" t="s">
        <v>1078</v>
      </c>
      <c r="C1895" s="8" t="str">
        <f>"梁亚英"</f>
        <v>梁亚英</v>
      </c>
      <c r="D1895" s="9" t="s">
        <v>1466</v>
      </c>
    </row>
    <row r="1896" customHeight="1" spans="1:4">
      <c r="A1896" s="7">
        <v>1894</v>
      </c>
      <c r="B1896" s="8" t="s">
        <v>1078</v>
      </c>
      <c r="C1896" s="8" t="str">
        <f>"李有丹"</f>
        <v>李有丹</v>
      </c>
      <c r="D1896" s="9" t="s">
        <v>599</v>
      </c>
    </row>
    <row r="1897" customHeight="1" spans="1:4">
      <c r="A1897" s="7">
        <v>1895</v>
      </c>
      <c r="B1897" s="8" t="s">
        <v>1078</v>
      </c>
      <c r="C1897" s="8" t="str">
        <f>"李苗苗"</f>
        <v>李苗苗</v>
      </c>
      <c r="D1897" s="9" t="s">
        <v>1467</v>
      </c>
    </row>
    <row r="1898" customHeight="1" spans="1:4">
      <c r="A1898" s="7">
        <v>1896</v>
      </c>
      <c r="B1898" s="8" t="s">
        <v>1078</v>
      </c>
      <c r="C1898" s="8" t="str">
        <f>"吴少云"</f>
        <v>吴少云</v>
      </c>
      <c r="D1898" s="9" t="s">
        <v>1468</v>
      </c>
    </row>
    <row r="1899" customHeight="1" spans="1:4">
      <c r="A1899" s="7">
        <v>1897</v>
      </c>
      <c r="B1899" s="8" t="s">
        <v>1078</v>
      </c>
      <c r="C1899" s="8" t="str">
        <f>"符梅燕"</f>
        <v>符梅燕</v>
      </c>
      <c r="D1899" s="9" t="s">
        <v>1469</v>
      </c>
    </row>
    <row r="1900" customHeight="1" spans="1:4">
      <c r="A1900" s="7">
        <v>1898</v>
      </c>
      <c r="B1900" s="8" t="s">
        <v>1078</v>
      </c>
      <c r="C1900" s="8" t="str">
        <f>"王惠金"</f>
        <v>王惠金</v>
      </c>
      <c r="D1900" s="9" t="s">
        <v>1470</v>
      </c>
    </row>
    <row r="1901" customHeight="1" spans="1:4">
      <c r="A1901" s="7">
        <v>1899</v>
      </c>
      <c r="B1901" s="8" t="s">
        <v>1078</v>
      </c>
      <c r="C1901" s="8" t="str">
        <f>"吕婉"</f>
        <v>吕婉</v>
      </c>
      <c r="D1901" s="9" t="s">
        <v>1471</v>
      </c>
    </row>
    <row r="1902" customHeight="1" spans="1:4">
      <c r="A1902" s="7">
        <v>1900</v>
      </c>
      <c r="B1902" s="8" t="s">
        <v>1078</v>
      </c>
      <c r="C1902" s="8" t="str">
        <f>"冯珊珊"</f>
        <v>冯珊珊</v>
      </c>
      <c r="D1902" s="9" t="s">
        <v>1472</v>
      </c>
    </row>
    <row r="1903" customHeight="1" spans="1:4">
      <c r="A1903" s="7">
        <v>1901</v>
      </c>
      <c r="B1903" s="8" t="s">
        <v>1078</v>
      </c>
      <c r="C1903" s="8" t="str">
        <f>"蔡文娆"</f>
        <v>蔡文娆</v>
      </c>
      <c r="D1903" s="9" t="s">
        <v>886</v>
      </c>
    </row>
    <row r="1904" customHeight="1" spans="1:4">
      <c r="A1904" s="7">
        <v>1902</v>
      </c>
      <c r="B1904" s="8" t="s">
        <v>1078</v>
      </c>
      <c r="C1904" s="8" t="str">
        <f>"苏惠"</f>
        <v>苏惠</v>
      </c>
      <c r="D1904" s="9" t="s">
        <v>332</v>
      </c>
    </row>
    <row r="1905" customHeight="1" spans="1:4">
      <c r="A1905" s="7">
        <v>1903</v>
      </c>
      <c r="B1905" s="8" t="s">
        <v>1078</v>
      </c>
      <c r="C1905" s="8" t="str">
        <f>"洪恩娟"</f>
        <v>洪恩娟</v>
      </c>
      <c r="D1905" s="9" t="s">
        <v>1473</v>
      </c>
    </row>
    <row r="1906" customHeight="1" spans="1:4">
      <c r="A1906" s="7">
        <v>1904</v>
      </c>
      <c r="B1906" s="8" t="s">
        <v>1078</v>
      </c>
      <c r="C1906" s="8" t="str">
        <f>"何天娇"</f>
        <v>何天娇</v>
      </c>
      <c r="D1906" s="9" t="s">
        <v>1474</v>
      </c>
    </row>
    <row r="1907" customHeight="1" spans="1:4">
      <c r="A1907" s="7">
        <v>1905</v>
      </c>
      <c r="B1907" s="8" t="s">
        <v>1078</v>
      </c>
      <c r="C1907" s="8" t="str">
        <f>"黎雅欣"</f>
        <v>黎雅欣</v>
      </c>
      <c r="D1907" s="9" t="s">
        <v>1475</v>
      </c>
    </row>
    <row r="1908" customHeight="1" spans="1:4">
      <c r="A1908" s="7">
        <v>1906</v>
      </c>
      <c r="B1908" s="8" t="s">
        <v>1078</v>
      </c>
      <c r="C1908" s="8" t="str">
        <f>"何开燕"</f>
        <v>何开燕</v>
      </c>
      <c r="D1908" s="9" t="s">
        <v>1476</v>
      </c>
    </row>
    <row r="1909" customHeight="1" spans="1:4">
      <c r="A1909" s="7">
        <v>1907</v>
      </c>
      <c r="B1909" s="8" t="s">
        <v>1078</v>
      </c>
      <c r="C1909" s="8" t="str">
        <f>"梁凤娜"</f>
        <v>梁凤娜</v>
      </c>
      <c r="D1909" s="9" t="s">
        <v>716</v>
      </c>
    </row>
    <row r="1910" customHeight="1" spans="1:4">
      <c r="A1910" s="7">
        <v>1908</v>
      </c>
      <c r="B1910" s="8" t="s">
        <v>1078</v>
      </c>
      <c r="C1910" s="8" t="str">
        <f>"陈丽雯"</f>
        <v>陈丽雯</v>
      </c>
      <c r="D1910" s="9" t="s">
        <v>95</v>
      </c>
    </row>
    <row r="1911" customHeight="1" spans="1:4">
      <c r="A1911" s="7">
        <v>1909</v>
      </c>
      <c r="B1911" s="8" t="s">
        <v>1078</v>
      </c>
      <c r="C1911" s="8" t="str">
        <f>"晋颍颍"</f>
        <v>晋颍颍</v>
      </c>
      <c r="D1911" s="9" t="s">
        <v>1477</v>
      </c>
    </row>
    <row r="1912" customHeight="1" spans="1:4">
      <c r="A1912" s="7">
        <v>1910</v>
      </c>
      <c r="B1912" s="8" t="s">
        <v>1078</v>
      </c>
      <c r="C1912" s="8" t="str">
        <f>"林青云"</f>
        <v>林青云</v>
      </c>
      <c r="D1912" s="9" t="s">
        <v>9</v>
      </c>
    </row>
    <row r="1913" customHeight="1" spans="1:4">
      <c r="A1913" s="7">
        <v>1911</v>
      </c>
      <c r="B1913" s="8" t="s">
        <v>1078</v>
      </c>
      <c r="C1913" s="8" t="str">
        <f>"吴冰"</f>
        <v>吴冰</v>
      </c>
      <c r="D1913" s="9" t="s">
        <v>435</v>
      </c>
    </row>
    <row r="1914" customHeight="1" spans="1:4">
      <c r="A1914" s="7">
        <v>1912</v>
      </c>
      <c r="B1914" s="8" t="s">
        <v>1078</v>
      </c>
      <c r="C1914" s="8" t="str">
        <f>"王莹"</f>
        <v>王莹</v>
      </c>
      <c r="D1914" s="9" t="s">
        <v>1478</v>
      </c>
    </row>
    <row r="1915" customHeight="1" spans="1:4">
      <c r="A1915" s="7">
        <v>1913</v>
      </c>
      <c r="B1915" s="8" t="s">
        <v>1078</v>
      </c>
      <c r="C1915" s="8" t="str">
        <f>"邢福丹"</f>
        <v>邢福丹</v>
      </c>
      <c r="D1915" s="9" t="s">
        <v>725</v>
      </c>
    </row>
    <row r="1916" customHeight="1" spans="1:4">
      <c r="A1916" s="7">
        <v>1914</v>
      </c>
      <c r="B1916" s="8" t="s">
        <v>1078</v>
      </c>
      <c r="C1916" s="8" t="str">
        <f>"陈太完"</f>
        <v>陈太完</v>
      </c>
      <c r="D1916" s="9" t="s">
        <v>1222</v>
      </c>
    </row>
    <row r="1917" customHeight="1" spans="1:4">
      <c r="A1917" s="7">
        <v>1915</v>
      </c>
      <c r="B1917" s="8" t="s">
        <v>1078</v>
      </c>
      <c r="C1917" s="8" t="str">
        <f>"吴克龙"</f>
        <v>吴克龙</v>
      </c>
      <c r="D1917" s="9" t="s">
        <v>661</v>
      </c>
    </row>
    <row r="1918" customHeight="1" spans="1:4">
      <c r="A1918" s="7">
        <v>1916</v>
      </c>
      <c r="B1918" s="8" t="s">
        <v>1078</v>
      </c>
      <c r="C1918" s="8" t="str">
        <f>"陈青青"</f>
        <v>陈青青</v>
      </c>
      <c r="D1918" s="9" t="s">
        <v>1479</v>
      </c>
    </row>
    <row r="1919" customHeight="1" spans="1:4">
      <c r="A1919" s="7">
        <v>1917</v>
      </c>
      <c r="B1919" s="8" t="s">
        <v>1078</v>
      </c>
      <c r="C1919" s="8" t="str">
        <f>"曾晶"</f>
        <v>曾晶</v>
      </c>
      <c r="D1919" s="9" t="s">
        <v>99</v>
      </c>
    </row>
    <row r="1920" customHeight="1" spans="1:4">
      <c r="A1920" s="7">
        <v>1918</v>
      </c>
      <c r="B1920" s="8" t="s">
        <v>1078</v>
      </c>
      <c r="C1920" s="8" t="str">
        <f>"张凤娟"</f>
        <v>张凤娟</v>
      </c>
      <c r="D1920" s="9" t="s">
        <v>1480</v>
      </c>
    </row>
    <row r="1921" customHeight="1" spans="1:4">
      <c r="A1921" s="7">
        <v>1919</v>
      </c>
      <c r="B1921" s="8" t="s">
        <v>1078</v>
      </c>
      <c r="C1921" s="8" t="str">
        <f>"周艳颜"</f>
        <v>周艳颜</v>
      </c>
      <c r="D1921" s="9" t="s">
        <v>1481</v>
      </c>
    </row>
    <row r="1922" customHeight="1" spans="1:4">
      <c r="A1922" s="7">
        <v>1920</v>
      </c>
      <c r="B1922" s="8" t="s">
        <v>1078</v>
      </c>
      <c r="C1922" s="8" t="str">
        <f>"翁翠梨"</f>
        <v>翁翠梨</v>
      </c>
      <c r="D1922" s="9" t="s">
        <v>597</v>
      </c>
    </row>
    <row r="1923" customHeight="1" spans="1:4">
      <c r="A1923" s="7">
        <v>1921</v>
      </c>
      <c r="B1923" s="8" t="s">
        <v>1078</v>
      </c>
      <c r="C1923" s="8" t="str">
        <f>"林道娇"</f>
        <v>林道娇</v>
      </c>
      <c r="D1923" s="9" t="s">
        <v>772</v>
      </c>
    </row>
    <row r="1924" customHeight="1" spans="1:4">
      <c r="A1924" s="7">
        <v>1922</v>
      </c>
      <c r="B1924" s="8" t="s">
        <v>1078</v>
      </c>
      <c r="C1924" s="8" t="str">
        <f>"李雅"</f>
        <v>李雅</v>
      </c>
      <c r="D1924" s="9" t="s">
        <v>1324</v>
      </c>
    </row>
    <row r="1925" customHeight="1" spans="1:4">
      <c r="A1925" s="7">
        <v>1923</v>
      </c>
      <c r="B1925" s="8" t="s">
        <v>1078</v>
      </c>
      <c r="C1925" s="8" t="str">
        <f>"黎美青"</f>
        <v>黎美青</v>
      </c>
      <c r="D1925" s="9" t="s">
        <v>20</v>
      </c>
    </row>
    <row r="1926" customHeight="1" spans="1:4">
      <c r="A1926" s="7">
        <v>1924</v>
      </c>
      <c r="B1926" s="8" t="s">
        <v>1078</v>
      </c>
      <c r="C1926" s="8" t="str">
        <f>"陈玉洁"</f>
        <v>陈玉洁</v>
      </c>
      <c r="D1926" s="9" t="s">
        <v>1482</v>
      </c>
    </row>
    <row r="1927" customHeight="1" spans="1:4">
      <c r="A1927" s="7">
        <v>1925</v>
      </c>
      <c r="B1927" s="8" t="s">
        <v>1078</v>
      </c>
      <c r="C1927" s="8" t="str">
        <f>"李小兰"</f>
        <v>李小兰</v>
      </c>
      <c r="D1927" s="9" t="s">
        <v>396</v>
      </c>
    </row>
    <row r="1928" customHeight="1" spans="1:4">
      <c r="A1928" s="7">
        <v>1926</v>
      </c>
      <c r="B1928" s="8" t="s">
        <v>1078</v>
      </c>
      <c r="C1928" s="8" t="str">
        <f>"陈晟"</f>
        <v>陈晟</v>
      </c>
      <c r="D1928" s="9" t="s">
        <v>107</v>
      </c>
    </row>
    <row r="1929" customHeight="1" spans="1:4">
      <c r="A1929" s="7">
        <v>1927</v>
      </c>
      <c r="B1929" s="8" t="s">
        <v>1078</v>
      </c>
      <c r="C1929" s="8" t="str">
        <f>"冯丽芳"</f>
        <v>冯丽芳</v>
      </c>
      <c r="D1929" s="9" t="s">
        <v>799</v>
      </c>
    </row>
    <row r="1930" customHeight="1" spans="1:4">
      <c r="A1930" s="7">
        <v>1928</v>
      </c>
      <c r="B1930" s="8" t="s">
        <v>1078</v>
      </c>
      <c r="C1930" s="8" t="str">
        <f>"邢高雅"</f>
        <v>邢高雅</v>
      </c>
      <c r="D1930" s="9" t="s">
        <v>1483</v>
      </c>
    </row>
    <row r="1931" customHeight="1" spans="1:4">
      <c r="A1931" s="7">
        <v>1929</v>
      </c>
      <c r="B1931" s="8" t="s">
        <v>1078</v>
      </c>
      <c r="C1931" s="8" t="str">
        <f>"蔡晓雁"</f>
        <v>蔡晓雁</v>
      </c>
      <c r="D1931" s="9" t="s">
        <v>1484</v>
      </c>
    </row>
    <row r="1932" customHeight="1" spans="1:4">
      <c r="A1932" s="7">
        <v>1930</v>
      </c>
      <c r="B1932" s="8" t="s">
        <v>1078</v>
      </c>
      <c r="C1932" s="8" t="str">
        <f>"黄慧"</f>
        <v>黄慧</v>
      </c>
      <c r="D1932" s="9" t="s">
        <v>1485</v>
      </c>
    </row>
    <row r="1933" customHeight="1" spans="1:4">
      <c r="A1933" s="7">
        <v>1931</v>
      </c>
      <c r="B1933" s="8" t="s">
        <v>1078</v>
      </c>
      <c r="C1933" s="8" t="str">
        <f>"李振妃"</f>
        <v>李振妃</v>
      </c>
      <c r="D1933" s="9" t="s">
        <v>123</v>
      </c>
    </row>
    <row r="1934" customHeight="1" spans="1:4">
      <c r="A1934" s="7">
        <v>1932</v>
      </c>
      <c r="B1934" s="8" t="s">
        <v>1078</v>
      </c>
      <c r="C1934" s="8" t="str">
        <f>"潘萌萌"</f>
        <v>潘萌萌</v>
      </c>
      <c r="D1934" s="9" t="s">
        <v>1486</v>
      </c>
    </row>
    <row r="1935" customHeight="1" spans="1:4">
      <c r="A1935" s="7">
        <v>1933</v>
      </c>
      <c r="B1935" s="8" t="s">
        <v>1078</v>
      </c>
      <c r="C1935" s="8" t="str">
        <f>"云小荷"</f>
        <v>云小荷</v>
      </c>
      <c r="D1935" s="9" t="s">
        <v>155</v>
      </c>
    </row>
    <row r="1936" customHeight="1" spans="1:4">
      <c r="A1936" s="7">
        <v>1934</v>
      </c>
      <c r="B1936" s="8" t="s">
        <v>1078</v>
      </c>
      <c r="C1936" s="8" t="str">
        <f>"陈坤莲"</f>
        <v>陈坤莲</v>
      </c>
      <c r="D1936" s="9" t="s">
        <v>1487</v>
      </c>
    </row>
    <row r="1937" customHeight="1" spans="1:4">
      <c r="A1937" s="7">
        <v>1935</v>
      </c>
      <c r="B1937" s="8" t="s">
        <v>1078</v>
      </c>
      <c r="C1937" s="8" t="str">
        <f>"王爱霞"</f>
        <v>王爱霞</v>
      </c>
      <c r="D1937" s="9" t="s">
        <v>1488</v>
      </c>
    </row>
    <row r="1938" customHeight="1" spans="1:4">
      <c r="A1938" s="7">
        <v>1936</v>
      </c>
      <c r="B1938" s="8" t="s">
        <v>1078</v>
      </c>
      <c r="C1938" s="8" t="str">
        <f>"麦惠群"</f>
        <v>麦惠群</v>
      </c>
      <c r="D1938" s="9" t="s">
        <v>868</v>
      </c>
    </row>
    <row r="1939" customHeight="1" spans="1:4">
      <c r="A1939" s="7">
        <v>1937</v>
      </c>
      <c r="B1939" s="8" t="s">
        <v>1078</v>
      </c>
      <c r="C1939" s="8" t="str">
        <f>"陈彬彬"</f>
        <v>陈彬彬</v>
      </c>
      <c r="D1939" s="9" t="s">
        <v>121</v>
      </c>
    </row>
    <row r="1940" customHeight="1" spans="1:4">
      <c r="A1940" s="7">
        <v>1938</v>
      </c>
      <c r="B1940" s="8" t="s">
        <v>1078</v>
      </c>
      <c r="C1940" s="8" t="str">
        <f>"孙少雯"</f>
        <v>孙少雯</v>
      </c>
      <c r="D1940" s="9" t="s">
        <v>1489</v>
      </c>
    </row>
    <row r="1941" customHeight="1" spans="1:4">
      <c r="A1941" s="7">
        <v>1939</v>
      </c>
      <c r="B1941" s="8" t="s">
        <v>1078</v>
      </c>
      <c r="C1941" s="8" t="str">
        <f>"李昕"</f>
        <v>李昕</v>
      </c>
      <c r="D1941" s="9" t="s">
        <v>1490</v>
      </c>
    </row>
    <row r="1942" customHeight="1" spans="1:4">
      <c r="A1942" s="7">
        <v>1940</v>
      </c>
      <c r="B1942" s="8" t="s">
        <v>1078</v>
      </c>
      <c r="C1942" s="8" t="str">
        <f>"符亚菊"</f>
        <v>符亚菊</v>
      </c>
      <c r="D1942" s="9" t="s">
        <v>1491</v>
      </c>
    </row>
    <row r="1943" customHeight="1" spans="1:4">
      <c r="A1943" s="7">
        <v>1941</v>
      </c>
      <c r="B1943" s="8" t="s">
        <v>1078</v>
      </c>
      <c r="C1943" s="8" t="str">
        <f>"苏凤妹"</f>
        <v>苏凤妹</v>
      </c>
      <c r="D1943" s="9" t="s">
        <v>1492</v>
      </c>
    </row>
    <row r="1944" customHeight="1" spans="1:4">
      <c r="A1944" s="7">
        <v>1942</v>
      </c>
      <c r="B1944" s="8" t="s">
        <v>1078</v>
      </c>
      <c r="C1944" s="8" t="str">
        <f>"倪靓"</f>
        <v>倪靓</v>
      </c>
      <c r="D1944" s="9" t="s">
        <v>1493</v>
      </c>
    </row>
    <row r="1945" customHeight="1" spans="1:4">
      <c r="A1945" s="7">
        <v>1943</v>
      </c>
      <c r="B1945" s="8" t="s">
        <v>1078</v>
      </c>
      <c r="C1945" s="8" t="str">
        <f>"阮丹"</f>
        <v>阮丹</v>
      </c>
      <c r="D1945" s="9" t="s">
        <v>1095</v>
      </c>
    </row>
    <row r="1946" customHeight="1" spans="1:4">
      <c r="A1946" s="7">
        <v>1944</v>
      </c>
      <c r="B1946" s="8" t="s">
        <v>1078</v>
      </c>
      <c r="C1946" s="8" t="str">
        <f>"何怡"</f>
        <v>何怡</v>
      </c>
      <c r="D1946" s="9" t="s">
        <v>1494</v>
      </c>
    </row>
    <row r="1947" customHeight="1" spans="1:4">
      <c r="A1947" s="7">
        <v>1945</v>
      </c>
      <c r="B1947" s="8" t="s">
        <v>1078</v>
      </c>
      <c r="C1947" s="8" t="str">
        <f>"杜倩潼"</f>
        <v>杜倩潼</v>
      </c>
      <c r="D1947" s="9" t="s">
        <v>1445</v>
      </c>
    </row>
    <row r="1948" customHeight="1" spans="1:4">
      <c r="A1948" s="7">
        <v>1946</v>
      </c>
      <c r="B1948" s="8" t="s">
        <v>1078</v>
      </c>
      <c r="C1948" s="8" t="str">
        <f>"刘洁"</f>
        <v>刘洁</v>
      </c>
      <c r="D1948" s="9" t="s">
        <v>1495</v>
      </c>
    </row>
    <row r="1949" customHeight="1" spans="1:4">
      <c r="A1949" s="7">
        <v>1947</v>
      </c>
      <c r="B1949" s="8" t="s">
        <v>1078</v>
      </c>
      <c r="C1949" s="8" t="str">
        <f>"吴晓明"</f>
        <v>吴晓明</v>
      </c>
      <c r="D1949" s="9" t="s">
        <v>75</v>
      </c>
    </row>
    <row r="1950" customHeight="1" spans="1:4">
      <c r="A1950" s="7">
        <v>1948</v>
      </c>
      <c r="B1950" s="8" t="s">
        <v>1078</v>
      </c>
      <c r="C1950" s="8" t="str">
        <f>"李金凌"</f>
        <v>李金凌</v>
      </c>
      <c r="D1950" s="9" t="s">
        <v>981</v>
      </c>
    </row>
    <row r="1951" customHeight="1" spans="1:4">
      <c r="A1951" s="7">
        <v>1949</v>
      </c>
      <c r="B1951" s="8" t="s">
        <v>1078</v>
      </c>
      <c r="C1951" s="8" t="str">
        <f>"王少葵"</f>
        <v>王少葵</v>
      </c>
      <c r="D1951" s="9" t="s">
        <v>1496</v>
      </c>
    </row>
    <row r="1952" customHeight="1" spans="1:4">
      <c r="A1952" s="7">
        <v>1950</v>
      </c>
      <c r="B1952" s="8" t="s">
        <v>1078</v>
      </c>
      <c r="C1952" s="8" t="str">
        <f>"周开贞"</f>
        <v>周开贞</v>
      </c>
      <c r="D1952" s="9" t="s">
        <v>1497</v>
      </c>
    </row>
    <row r="1953" customHeight="1" spans="1:4">
      <c r="A1953" s="7">
        <v>1951</v>
      </c>
      <c r="B1953" s="8" t="s">
        <v>1078</v>
      </c>
      <c r="C1953" s="8" t="str">
        <f>"赵坤相"</f>
        <v>赵坤相</v>
      </c>
      <c r="D1953" s="9" t="s">
        <v>1498</v>
      </c>
    </row>
    <row r="1954" customHeight="1" spans="1:4">
      <c r="A1954" s="7">
        <v>1952</v>
      </c>
      <c r="B1954" s="8" t="s">
        <v>1078</v>
      </c>
      <c r="C1954" s="8" t="str">
        <f>"叶怡颖"</f>
        <v>叶怡颖</v>
      </c>
      <c r="D1954" s="9" t="s">
        <v>601</v>
      </c>
    </row>
    <row r="1955" customHeight="1" spans="1:4">
      <c r="A1955" s="7">
        <v>1953</v>
      </c>
      <c r="B1955" s="8" t="s">
        <v>1078</v>
      </c>
      <c r="C1955" s="8" t="str">
        <f>"王慧明"</f>
        <v>王慧明</v>
      </c>
      <c r="D1955" s="9" t="s">
        <v>1499</v>
      </c>
    </row>
    <row r="1956" customHeight="1" spans="1:4">
      <c r="A1956" s="7">
        <v>1954</v>
      </c>
      <c r="B1956" s="8" t="s">
        <v>1078</v>
      </c>
      <c r="C1956" s="8" t="str">
        <f>"温王萍"</f>
        <v>温王萍</v>
      </c>
      <c r="D1956" s="9" t="s">
        <v>1500</v>
      </c>
    </row>
    <row r="1957" customHeight="1" spans="1:4">
      <c r="A1957" s="7">
        <v>1955</v>
      </c>
      <c r="B1957" s="8" t="s">
        <v>1078</v>
      </c>
      <c r="C1957" s="8" t="str">
        <f>"陈海婷"</f>
        <v>陈海婷</v>
      </c>
      <c r="D1957" s="9" t="s">
        <v>1501</v>
      </c>
    </row>
    <row r="1958" customHeight="1" spans="1:4">
      <c r="A1958" s="7">
        <v>1956</v>
      </c>
      <c r="B1958" s="8" t="s">
        <v>1078</v>
      </c>
      <c r="C1958" s="8" t="str">
        <f>"柯彦琦"</f>
        <v>柯彦琦</v>
      </c>
      <c r="D1958" s="9" t="s">
        <v>10</v>
      </c>
    </row>
    <row r="1959" customHeight="1" spans="1:4">
      <c r="A1959" s="7">
        <v>1957</v>
      </c>
      <c r="B1959" s="8" t="s">
        <v>1078</v>
      </c>
      <c r="C1959" s="8" t="str">
        <f>"王怿"</f>
        <v>王怿</v>
      </c>
      <c r="D1959" s="9" t="s">
        <v>1502</v>
      </c>
    </row>
    <row r="1960" customHeight="1" spans="1:4">
      <c r="A1960" s="7">
        <v>1958</v>
      </c>
      <c r="B1960" s="8" t="s">
        <v>1078</v>
      </c>
      <c r="C1960" s="8" t="str">
        <f>"石越"</f>
        <v>石越</v>
      </c>
      <c r="D1960" s="9" t="s">
        <v>1080</v>
      </c>
    </row>
    <row r="1961" customHeight="1" spans="1:4">
      <c r="A1961" s="7">
        <v>1959</v>
      </c>
      <c r="B1961" s="8" t="s">
        <v>1078</v>
      </c>
      <c r="C1961" s="8" t="str">
        <f>"杜冬琪"</f>
        <v>杜冬琪</v>
      </c>
      <c r="D1961" s="9" t="s">
        <v>1503</v>
      </c>
    </row>
    <row r="1962" customHeight="1" spans="1:4">
      <c r="A1962" s="7">
        <v>1960</v>
      </c>
      <c r="B1962" s="8" t="s">
        <v>1078</v>
      </c>
      <c r="C1962" s="8" t="str">
        <f>"洪海花"</f>
        <v>洪海花</v>
      </c>
      <c r="D1962" s="9" t="s">
        <v>1504</v>
      </c>
    </row>
    <row r="1963" customHeight="1" spans="1:4">
      <c r="A1963" s="7">
        <v>1961</v>
      </c>
      <c r="B1963" s="8" t="s">
        <v>1078</v>
      </c>
      <c r="C1963" s="8" t="str">
        <f>"邓茹"</f>
        <v>邓茹</v>
      </c>
      <c r="D1963" s="9" t="s">
        <v>99</v>
      </c>
    </row>
    <row r="1964" customHeight="1" spans="1:4">
      <c r="A1964" s="7">
        <v>1962</v>
      </c>
      <c r="B1964" s="8" t="s">
        <v>1078</v>
      </c>
      <c r="C1964" s="8" t="str">
        <f>"黎瑞婕"</f>
        <v>黎瑞婕</v>
      </c>
      <c r="D1964" s="9" t="s">
        <v>1159</v>
      </c>
    </row>
    <row r="1965" customHeight="1" spans="1:4">
      <c r="A1965" s="7">
        <v>1963</v>
      </c>
      <c r="B1965" s="8" t="s">
        <v>1078</v>
      </c>
      <c r="C1965" s="8" t="str">
        <f>"王春燕"</f>
        <v>王春燕</v>
      </c>
      <c r="D1965" s="9" t="s">
        <v>1505</v>
      </c>
    </row>
    <row r="1966" customHeight="1" spans="1:4">
      <c r="A1966" s="7">
        <v>1964</v>
      </c>
      <c r="B1966" s="8" t="s">
        <v>1078</v>
      </c>
      <c r="C1966" s="8" t="str">
        <f>"罗雅婷"</f>
        <v>罗雅婷</v>
      </c>
      <c r="D1966" s="9" t="s">
        <v>128</v>
      </c>
    </row>
    <row r="1967" customHeight="1" spans="1:4">
      <c r="A1967" s="7">
        <v>1965</v>
      </c>
      <c r="B1967" s="8" t="s">
        <v>1078</v>
      </c>
      <c r="C1967" s="8" t="str">
        <f>"潘雅莉"</f>
        <v>潘雅莉</v>
      </c>
      <c r="D1967" s="9" t="s">
        <v>342</v>
      </c>
    </row>
    <row r="1968" customHeight="1" spans="1:4">
      <c r="A1968" s="7">
        <v>1966</v>
      </c>
      <c r="B1968" s="8" t="s">
        <v>1078</v>
      </c>
      <c r="C1968" s="8" t="str">
        <f>"韦彦伊"</f>
        <v>韦彦伊</v>
      </c>
      <c r="D1968" s="9" t="s">
        <v>1506</v>
      </c>
    </row>
    <row r="1969" customHeight="1" spans="1:4">
      <c r="A1969" s="7">
        <v>1967</v>
      </c>
      <c r="B1969" s="8" t="s">
        <v>1078</v>
      </c>
      <c r="C1969" s="8" t="str">
        <f>"李知洋"</f>
        <v>李知洋</v>
      </c>
      <c r="D1969" s="9" t="s">
        <v>72</v>
      </c>
    </row>
    <row r="1970" customHeight="1" spans="1:4">
      <c r="A1970" s="7">
        <v>1968</v>
      </c>
      <c r="B1970" s="8" t="s">
        <v>1078</v>
      </c>
      <c r="C1970" s="8" t="str">
        <f>"符辉玉"</f>
        <v>符辉玉</v>
      </c>
      <c r="D1970" s="9" t="s">
        <v>463</v>
      </c>
    </row>
    <row r="1971" customHeight="1" spans="1:4">
      <c r="A1971" s="7">
        <v>1969</v>
      </c>
      <c r="B1971" s="8" t="s">
        <v>1078</v>
      </c>
      <c r="C1971" s="8" t="str">
        <f>"唐皭琪"</f>
        <v>唐皭琪</v>
      </c>
      <c r="D1971" s="9" t="s">
        <v>1445</v>
      </c>
    </row>
    <row r="1972" customHeight="1" spans="1:4">
      <c r="A1972" s="7">
        <v>1970</v>
      </c>
      <c r="B1972" s="8" t="s">
        <v>1078</v>
      </c>
      <c r="C1972" s="8" t="str">
        <f>"罗少娟"</f>
        <v>罗少娟</v>
      </c>
      <c r="D1972" s="9" t="s">
        <v>1507</v>
      </c>
    </row>
    <row r="1973" customHeight="1" spans="1:4">
      <c r="A1973" s="7">
        <v>1971</v>
      </c>
      <c r="B1973" s="8" t="s">
        <v>1078</v>
      </c>
      <c r="C1973" s="8" t="str">
        <f>"梁潘林子"</f>
        <v>梁潘林子</v>
      </c>
      <c r="D1973" s="9" t="s">
        <v>1508</v>
      </c>
    </row>
    <row r="1974" customHeight="1" spans="1:4">
      <c r="A1974" s="7">
        <v>1972</v>
      </c>
      <c r="B1974" s="8" t="s">
        <v>1078</v>
      </c>
      <c r="C1974" s="8" t="str">
        <f>"符小芳"</f>
        <v>符小芳</v>
      </c>
      <c r="D1974" s="9" t="s">
        <v>572</v>
      </c>
    </row>
    <row r="1975" customHeight="1" spans="1:4">
      <c r="A1975" s="7">
        <v>1973</v>
      </c>
      <c r="B1975" s="8" t="s">
        <v>1078</v>
      </c>
      <c r="C1975" s="8" t="str">
        <f>"俞平"</f>
        <v>俞平</v>
      </c>
      <c r="D1975" s="9" t="s">
        <v>1509</v>
      </c>
    </row>
    <row r="1976" customHeight="1" spans="1:4">
      <c r="A1976" s="7">
        <v>1974</v>
      </c>
      <c r="B1976" s="8" t="s">
        <v>1078</v>
      </c>
      <c r="C1976" s="8" t="str">
        <f>"林静"</f>
        <v>林静</v>
      </c>
      <c r="D1976" s="9" t="s">
        <v>579</v>
      </c>
    </row>
    <row r="1977" customHeight="1" spans="1:4">
      <c r="A1977" s="7">
        <v>1975</v>
      </c>
      <c r="B1977" s="8" t="s">
        <v>1078</v>
      </c>
      <c r="C1977" s="8" t="str">
        <f>"陈暖"</f>
        <v>陈暖</v>
      </c>
      <c r="D1977" s="9" t="s">
        <v>1510</v>
      </c>
    </row>
    <row r="1978" customHeight="1" spans="1:4">
      <c r="A1978" s="7">
        <v>1976</v>
      </c>
      <c r="B1978" s="8" t="s">
        <v>1078</v>
      </c>
      <c r="C1978" s="8" t="str">
        <f>"王燕清"</f>
        <v>王燕清</v>
      </c>
      <c r="D1978" s="9" t="s">
        <v>1221</v>
      </c>
    </row>
    <row r="1979" customHeight="1" spans="1:4">
      <c r="A1979" s="7">
        <v>1977</v>
      </c>
      <c r="B1979" s="8" t="s">
        <v>1078</v>
      </c>
      <c r="C1979" s="8" t="str">
        <f>"郭蓉"</f>
        <v>郭蓉</v>
      </c>
      <c r="D1979" s="9" t="s">
        <v>1511</v>
      </c>
    </row>
    <row r="1980" customHeight="1" spans="1:4">
      <c r="A1980" s="7">
        <v>1978</v>
      </c>
      <c r="B1980" s="8" t="s">
        <v>1078</v>
      </c>
      <c r="C1980" s="8" t="str">
        <f>"云菲菲"</f>
        <v>云菲菲</v>
      </c>
      <c r="D1980" s="9" t="s">
        <v>371</v>
      </c>
    </row>
    <row r="1981" customHeight="1" spans="1:4">
      <c r="A1981" s="7">
        <v>1979</v>
      </c>
      <c r="B1981" s="8" t="s">
        <v>1078</v>
      </c>
      <c r="C1981" s="8" t="str">
        <f>"陈娴晶"</f>
        <v>陈娴晶</v>
      </c>
      <c r="D1981" s="9" t="s">
        <v>95</v>
      </c>
    </row>
    <row r="1982" customHeight="1" spans="1:4">
      <c r="A1982" s="7">
        <v>1980</v>
      </c>
      <c r="B1982" s="8" t="s">
        <v>1078</v>
      </c>
      <c r="C1982" s="8" t="str">
        <f>"朱汉琳"</f>
        <v>朱汉琳</v>
      </c>
      <c r="D1982" s="9" t="s">
        <v>1512</v>
      </c>
    </row>
    <row r="1983" customHeight="1" spans="1:4">
      <c r="A1983" s="7">
        <v>1981</v>
      </c>
      <c r="B1983" s="8" t="s">
        <v>1078</v>
      </c>
      <c r="C1983" s="8" t="str">
        <f>"黄垂男"</f>
        <v>黄垂男</v>
      </c>
      <c r="D1983" s="9" t="s">
        <v>1235</v>
      </c>
    </row>
    <row r="1984" customHeight="1" spans="1:4">
      <c r="A1984" s="7">
        <v>1982</v>
      </c>
      <c r="B1984" s="8" t="s">
        <v>1078</v>
      </c>
      <c r="C1984" s="8" t="str">
        <f>"容健巧"</f>
        <v>容健巧</v>
      </c>
      <c r="D1984" s="9" t="s">
        <v>1513</v>
      </c>
    </row>
    <row r="1985" customHeight="1" spans="1:4">
      <c r="A1985" s="7">
        <v>1983</v>
      </c>
      <c r="B1985" s="8" t="s">
        <v>1078</v>
      </c>
      <c r="C1985" s="8" t="str">
        <f>"吉小兴"</f>
        <v>吉小兴</v>
      </c>
      <c r="D1985" s="9" t="s">
        <v>1514</v>
      </c>
    </row>
    <row r="1986" customHeight="1" spans="1:4">
      <c r="A1986" s="7">
        <v>1984</v>
      </c>
      <c r="B1986" s="8" t="s">
        <v>1078</v>
      </c>
      <c r="C1986" s="8" t="str">
        <f>"梁钧雅"</f>
        <v>梁钧雅</v>
      </c>
      <c r="D1986" s="9" t="s">
        <v>1515</v>
      </c>
    </row>
    <row r="1987" customHeight="1" spans="1:4">
      <c r="A1987" s="7">
        <v>1985</v>
      </c>
      <c r="B1987" s="8" t="s">
        <v>1078</v>
      </c>
      <c r="C1987" s="8" t="str">
        <f>"王会雯"</f>
        <v>王会雯</v>
      </c>
      <c r="D1987" s="9" t="s">
        <v>1516</v>
      </c>
    </row>
    <row r="1988" customHeight="1" spans="1:4">
      <c r="A1988" s="7">
        <v>1986</v>
      </c>
      <c r="B1988" s="8" t="s">
        <v>1078</v>
      </c>
      <c r="C1988" s="8" t="str">
        <f>"陈允玲"</f>
        <v>陈允玲</v>
      </c>
      <c r="D1988" s="9" t="s">
        <v>75</v>
      </c>
    </row>
    <row r="1989" customHeight="1" spans="1:4">
      <c r="A1989" s="7">
        <v>1987</v>
      </c>
      <c r="B1989" s="8" t="s">
        <v>1078</v>
      </c>
      <c r="C1989" s="8" t="str">
        <f>"冯美云"</f>
        <v>冯美云</v>
      </c>
      <c r="D1989" s="9" t="s">
        <v>1517</v>
      </c>
    </row>
    <row r="1990" customHeight="1" spans="1:4">
      <c r="A1990" s="7">
        <v>1988</v>
      </c>
      <c r="B1990" s="8" t="s">
        <v>1078</v>
      </c>
      <c r="C1990" s="8" t="str">
        <f>"陈雨欣"</f>
        <v>陈雨欣</v>
      </c>
      <c r="D1990" s="9" t="s">
        <v>1518</v>
      </c>
    </row>
    <row r="1991" customHeight="1" spans="1:4">
      <c r="A1991" s="7">
        <v>1989</v>
      </c>
      <c r="B1991" s="8" t="s">
        <v>1078</v>
      </c>
      <c r="C1991" s="8" t="str">
        <f>"陈双燕"</f>
        <v>陈双燕</v>
      </c>
      <c r="D1991" s="9" t="s">
        <v>646</v>
      </c>
    </row>
    <row r="1992" customHeight="1" spans="1:4">
      <c r="A1992" s="7">
        <v>1990</v>
      </c>
      <c r="B1992" s="8" t="s">
        <v>1078</v>
      </c>
      <c r="C1992" s="8" t="str">
        <f>"于敬"</f>
        <v>于敬</v>
      </c>
      <c r="D1992" s="9" t="s">
        <v>192</v>
      </c>
    </row>
    <row r="1993" customHeight="1" spans="1:4">
      <c r="A1993" s="7">
        <v>1991</v>
      </c>
      <c r="B1993" s="8" t="s">
        <v>1078</v>
      </c>
      <c r="C1993" s="8" t="str">
        <f>"陈霞"</f>
        <v>陈霞</v>
      </c>
      <c r="D1993" s="9" t="s">
        <v>1519</v>
      </c>
    </row>
    <row r="1994" customHeight="1" spans="1:4">
      <c r="A1994" s="7">
        <v>1992</v>
      </c>
      <c r="B1994" s="8" t="s">
        <v>1078</v>
      </c>
      <c r="C1994" s="8" t="str">
        <f>"李芳琳"</f>
        <v>李芳琳</v>
      </c>
      <c r="D1994" s="9" t="s">
        <v>866</v>
      </c>
    </row>
    <row r="1995" customHeight="1" spans="1:4">
      <c r="A1995" s="7">
        <v>1993</v>
      </c>
      <c r="B1995" s="8" t="s">
        <v>1078</v>
      </c>
      <c r="C1995" s="8" t="str">
        <f>"汤付强"</f>
        <v>汤付强</v>
      </c>
      <c r="D1995" s="9" t="s">
        <v>1520</v>
      </c>
    </row>
    <row r="1996" customHeight="1" spans="1:4">
      <c r="A1996" s="7">
        <v>1994</v>
      </c>
      <c r="B1996" s="8" t="s">
        <v>1078</v>
      </c>
      <c r="C1996" s="8" t="str">
        <f>"丁颖"</f>
        <v>丁颖</v>
      </c>
      <c r="D1996" s="9" t="s">
        <v>1351</v>
      </c>
    </row>
    <row r="1997" customHeight="1" spans="1:4">
      <c r="A1997" s="7">
        <v>1995</v>
      </c>
      <c r="B1997" s="8" t="s">
        <v>1078</v>
      </c>
      <c r="C1997" s="8" t="str">
        <f>"张桐嘉"</f>
        <v>张桐嘉</v>
      </c>
      <c r="D1997" s="9" t="s">
        <v>1521</v>
      </c>
    </row>
    <row r="1998" customHeight="1" spans="1:4">
      <c r="A1998" s="7">
        <v>1996</v>
      </c>
      <c r="B1998" s="8" t="s">
        <v>1078</v>
      </c>
      <c r="C1998" s="8" t="str">
        <f>"董心园"</f>
        <v>董心园</v>
      </c>
      <c r="D1998" s="9" t="s">
        <v>1522</v>
      </c>
    </row>
    <row r="1999" customHeight="1" spans="1:4">
      <c r="A1999" s="7">
        <v>1997</v>
      </c>
      <c r="B1999" s="8" t="s">
        <v>1078</v>
      </c>
      <c r="C1999" s="8" t="str">
        <f>"符良艳"</f>
        <v>符良艳</v>
      </c>
      <c r="D1999" s="9" t="s">
        <v>1523</v>
      </c>
    </row>
    <row r="2000" customHeight="1" spans="1:4">
      <c r="A2000" s="7">
        <v>1998</v>
      </c>
      <c r="B2000" s="8" t="s">
        <v>1078</v>
      </c>
      <c r="C2000" s="8" t="str">
        <f>"吴育芬"</f>
        <v>吴育芬</v>
      </c>
      <c r="D2000" s="9" t="s">
        <v>1524</v>
      </c>
    </row>
    <row r="2001" customHeight="1" spans="1:4">
      <c r="A2001" s="7">
        <v>1999</v>
      </c>
      <c r="B2001" s="8" t="s">
        <v>1078</v>
      </c>
      <c r="C2001" s="8" t="str">
        <f>"任婉瑜"</f>
        <v>任婉瑜</v>
      </c>
      <c r="D2001" s="9" t="s">
        <v>1525</v>
      </c>
    </row>
    <row r="2002" customHeight="1" spans="1:4">
      <c r="A2002" s="7">
        <v>2000</v>
      </c>
      <c r="B2002" s="8" t="s">
        <v>1078</v>
      </c>
      <c r="C2002" s="8" t="str">
        <f>"王雪翠"</f>
        <v>王雪翠</v>
      </c>
      <c r="D2002" s="9" t="s">
        <v>1526</v>
      </c>
    </row>
    <row r="2003" customHeight="1" spans="1:4">
      <c r="A2003" s="7">
        <v>2001</v>
      </c>
      <c r="B2003" s="8" t="s">
        <v>1078</v>
      </c>
      <c r="C2003" s="8" t="str">
        <f>"符瑜"</f>
        <v>符瑜</v>
      </c>
      <c r="D2003" s="9" t="s">
        <v>1352</v>
      </c>
    </row>
    <row r="2004" customHeight="1" spans="1:4">
      <c r="A2004" s="7">
        <v>2002</v>
      </c>
      <c r="B2004" s="8" t="s">
        <v>1078</v>
      </c>
      <c r="C2004" s="8" t="str">
        <f>"赵佳鑫"</f>
        <v>赵佳鑫</v>
      </c>
      <c r="D2004" s="9" t="s">
        <v>1527</v>
      </c>
    </row>
    <row r="2005" customHeight="1" spans="1:4">
      <c r="A2005" s="7">
        <v>2003</v>
      </c>
      <c r="B2005" s="8" t="s">
        <v>1078</v>
      </c>
      <c r="C2005" s="8" t="str">
        <f>"李海佳"</f>
        <v>李海佳</v>
      </c>
      <c r="D2005" s="9" t="s">
        <v>1528</v>
      </c>
    </row>
    <row r="2006" customHeight="1" spans="1:4">
      <c r="A2006" s="7">
        <v>2004</v>
      </c>
      <c r="B2006" s="8" t="s">
        <v>1078</v>
      </c>
      <c r="C2006" s="8" t="str">
        <f>"张彩瑶"</f>
        <v>张彩瑶</v>
      </c>
      <c r="D2006" s="9" t="s">
        <v>1007</v>
      </c>
    </row>
    <row r="2007" customHeight="1" spans="1:4">
      <c r="A2007" s="7">
        <v>2005</v>
      </c>
      <c r="B2007" s="8" t="s">
        <v>1078</v>
      </c>
      <c r="C2007" s="8" t="str">
        <f>"陈全庆"</f>
        <v>陈全庆</v>
      </c>
      <c r="D2007" s="9" t="s">
        <v>829</v>
      </c>
    </row>
    <row r="2008" customHeight="1" spans="1:4">
      <c r="A2008" s="7">
        <v>2006</v>
      </c>
      <c r="B2008" s="8" t="s">
        <v>1078</v>
      </c>
      <c r="C2008" s="8" t="str">
        <f>"周思萌"</f>
        <v>周思萌</v>
      </c>
      <c r="D2008" s="9" t="s">
        <v>1529</v>
      </c>
    </row>
    <row r="2009" customHeight="1" spans="1:4">
      <c r="A2009" s="7">
        <v>2007</v>
      </c>
      <c r="B2009" s="8" t="s">
        <v>1078</v>
      </c>
      <c r="C2009" s="8" t="str">
        <f>"许雪莉"</f>
        <v>许雪莉</v>
      </c>
      <c r="D2009" s="9" t="s">
        <v>1530</v>
      </c>
    </row>
    <row r="2010" customHeight="1" spans="1:4">
      <c r="A2010" s="7">
        <v>2008</v>
      </c>
      <c r="B2010" s="8" t="s">
        <v>1078</v>
      </c>
      <c r="C2010" s="8" t="str">
        <f>"林艳丽"</f>
        <v>林艳丽</v>
      </c>
      <c r="D2010" s="9" t="s">
        <v>63</v>
      </c>
    </row>
    <row r="2011" customHeight="1" spans="1:4">
      <c r="A2011" s="7">
        <v>2009</v>
      </c>
      <c r="B2011" s="8" t="s">
        <v>1078</v>
      </c>
      <c r="C2011" s="8" t="str">
        <f>"陈颖"</f>
        <v>陈颖</v>
      </c>
      <c r="D2011" s="9" t="s">
        <v>899</v>
      </c>
    </row>
    <row r="2012" customHeight="1" spans="1:4">
      <c r="A2012" s="7">
        <v>2010</v>
      </c>
      <c r="B2012" s="8" t="s">
        <v>1078</v>
      </c>
      <c r="C2012" s="8" t="str">
        <f>"梁嘉持"</f>
        <v>梁嘉持</v>
      </c>
      <c r="D2012" s="9" t="s">
        <v>1531</v>
      </c>
    </row>
    <row r="2013" customHeight="1" spans="1:4">
      <c r="A2013" s="7">
        <v>2011</v>
      </c>
      <c r="B2013" s="8" t="s">
        <v>1078</v>
      </c>
      <c r="C2013" s="8" t="str">
        <f>"李小烈"</f>
        <v>李小烈</v>
      </c>
      <c r="D2013" s="9" t="s">
        <v>1532</v>
      </c>
    </row>
    <row r="2014" customHeight="1" spans="1:4">
      <c r="A2014" s="7">
        <v>2012</v>
      </c>
      <c r="B2014" s="8" t="s">
        <v>1078</v>
      </c>
      <c r="C2014" s="8" t="str">
        <f>"周艳玲"</f>
        <v>周艳玲</v>
      </c>
      <c r="D2014" s="9" t="s">
        <v>1533</v>
      </c>
    </row>
    <row r="2015" customHeight="1" spans="1:4">
      <c r="A2015" s="7">
        <v>2013</v>
      </c>
      <c r="B2015" s="8" t="s">
        <v>1078</v>
      </c>
      <c r="C2015" s="8" t="str">
        <f>"王少丽"</f>
        <v>王少丽</v>
      </c>
      <c r="D2015" s="9" t="s">
        <v>947</v>
      </c>
    </row>
    <row r="2016" customHeight="1" spans="1:4">
      <c r="A2016" s="7">
        <v>2014</v>
      </c>
      <c r="B2016" s="8" t="s">
        <v>1078</v>
      </c>
      <c r="C2016" s="8" t="str">
        <f>"赵缘"</f>
        <v>赵缘</v>
      </c>
      <c r="D2016" s="9" t="s">
        <v>1534</v>
      </c>
    </row>
    <row r="2017" customHeight="1" spans="1:4">
      <c r="A2017" s="7">
        <v>2015</v>
      </c>
      <c r="B2017" s="8" t="s">
        <v>1078</v>
      </c>
      <c r="C2017" s="8" t="str">
        <f>"孙秀丽"</f>
        <v>孙秀丽</v>
      </c>
      <c r="D2017" s="9" t="s">
        <v>1535</v>
      </c>
    </row>
    <row r="2018" customHeight="1" spans="1:4">
      <c r="A2018" s="7">
        <v>2016</v>
      </c>
      <c r="B2018" s="8" t="s">
        <v>1078</v>
      </c>
      <c r="C2018" s="8" t="str">
        <f>"吴琼琼"</f>
        <v>吴琼琼</v>
      </c>
      <c r="D2018" s="9" t="s">
        <v>1237</v>
      </c>
    </row>
    <row r="2019" customHeight="1" spans="1:4">
      <c r="A2019" s="7">
        <v>2017</v>
      </c>
      <c r="B2019" s="8" t="s">
        <v>1078</v>
      </c>
      <c r="C2019" s="8" t="str">
        <f>"董志凤"</f>
        <v>董志凤</v>
      </c>
      <c r="D2019" s="9" t="s">
        <v>1536</v>
      </c>
    </row>
    <row r="2020" customHeight="1" spans="1:4">
      <c r="A2020" s="7">
        <v>2018</v>
      </c>
      <c r="B2020" s="8" t="s">
        <v>1078</v>
      </c>
      <c r="C2020" s="8" t="str">
        <f>"邝小艳"</f>
        <v>邝小艳</v>
      </c>
      <c r="D2020" s="9" t="s">
        <v>792</v>
      </c>
    </row>
    <row r="2021" customHeight="1" spans="1:4">
      <c r="A2021" s="7">
        <v>2019</v>
      </c>
      <c r="B2021" s="8" t="s">
        <v>1078</v>
      </c>
      <c r="C2021" s="8" t="str">
        <f>"李延坤"</f>
        <v>李延坤</v>
      </c>
      <c r="D2021" s="9" t="s">
        <v>1194</v>
      </c>
    </row>
    <row r="2022" customHeight="1" spans="1:4">
      <c r="A2022" s="7">
        <v>2020</v>
      </c>
      <c r="B2022" s="8" t="s">
        <v>1078</v>
      </c>
      <c r="C2022" s="8" t="str">
        <f>"王圳美"</f>
        <v>王圳美</v>
      </c>
      <c r="D2022" s="9" t="s">
        <v>1537</v>
      </c>
    </row>
    <row r="2023" customHeight="1" spans="1:4">
      <c r="A2023" s="7">
        <v>2021</v>
      </c>
      <c r="B2023" s="8" t="s">
        <v>1078</v>
      </c>
      <c r="C2023" s="8" t="str">
        <f>"陈添园"</f>
        <v>陈添园</v>
      </c>
      <c r="D2023" s="9" t="s">
        <v>1331</v>
      </c>
    </row>
    <row r="2024" customHeight="1" spans="1:4">
      <c r="A2024" s="7">
        <v>2022</v>
      </c>
      <c r="B2024" s="8" t="s">
        <v>1078</v>
      </c>
      <c r="C2024" s="8" t="str">
        <f>"谭天怡"</f>
        <v>谭天怡</v>
      </c>
      <c r="D2024" s="9" t="s">
        <v>1538</v>
      </c>
    </row>
    <row r="2025" customHeight="1" spans="1:4">
      <c r="A2025" s="7">
        <v>2023</v>
      </c>
      <c r="B2025" s="8" t="s">
        <v>1078</v>
      </c>
      <c r="C2025" s="8" t="str">
        <f>"李茂运"</f>
        <v>李茂运</v>
      </c>
      <c r="D2025" s="9" t="s">
        <v>1539</v>
      </c>
    </row>
    <row r="2026" customHeight="1" spans="1:4">
      <c r="A2026" s="7">
        <v>2024</v>
      </c>
      <c r="B2026" s="8" t="s">
        <v>1078</v>
      </c>
      <c r="C2026" s="8" t="str">
        <f>"莫泽茹"</f>
        <v>莫泽茹</v>
      </c>
      <c r="D2026" s="9" t="s">
        <v>1280</v>
      </c>
    </row>
    <row r="2027" customHeight="1" spans="1:4">
      <c r="A2027" s="7">
        <v>2025</v>
      </c>
      <c r="B2027" s="8" t="s">
        <v>1078</v>
      </c>
      <c r="C2027" s="8" t="str">
        <f>"邢维姣"</f>
        <v>邢维姣</v>
      </c>
      <c r="D2027" s="9" t="s">
        <v>1425</v>
      </c>
    </row>
    <row r="2028" customHeight="1" spans="1:4">
      <c r="A2028" s="7">
        <v>2026</v>
      </c>
      <c r="B2028" s="8" t="s">
        <v>1078</v>
      </c>
      <c r="C2028" s="8" t="str">
        <f>"陈洁"</f>
        <v>陈洁</v>
      </c>
      <c r="D2028" s="9" t="s">
        <v>605</v>
      </c>
    </row>
    <row r="2029" customHeight="1" spans="1:4">
      <c r="A2029" s="7">
        <v>2027</v>
      </c>
      <c r="B2029" s="8" t="s">
        <v>1078</v>
      </c>
      <c r="C2029" s="8" t="str">
        <f>"陈嘉敏"</f>
        <v>陈嘉敏</v>
      </c>
      <c r="D2029" s="9" t="s">
        <v>601</v>
      </c>
    </row>
    <row r="2030" customHeight="1" spans="1:4">
      <c r="A2030" s="7">
        <v>2028</v>
      </c>
      <c r="B2030" s="8" t="s">
        <v>1078</v>
      </c>
      <c r="C2030" s="8" t="str">
        <f>"张凯淇"</f>
        <v>张凯淇</v>
      </c>
      <c r="D2030" s="9" t="s">
        <v>1540</v>
      </c>
    </row>
    <row r="2031" customHeight="1" spans="1:4">
      <c r="A2031" s="7">
        <v>2029</v>
      </c>
      <c r="B2031" s="8" t="s">
        <v>1078</v>
      </c>
      <c r="C2031" s="8" t="str">
        <f>"张教嫦"</f>
        <v>张教嫦</v>
      </c>
      <c r="D2031" s="9" t="s">
        <v>1541</v>
      </c>
    </row>
    <row r="2032" customHeight="1" spans="1:4">
      <c r="A2032" s="7">
        <v>2030</v>
      </c>
      <c r="B2032" s="8" t="s">
        <v>1078</v>
      </c>
      <c r="C2032" s="8" t="str">
        <f>"曾祥蕊"</f>
        <v>曾祥蕊</v>
      </c>
      <c r="D2032" s="9" t="s">
        <v>1542</v>
      </c>
    </row>
    <row r="2033" customHeight="1" spans="1:4">
      <c r="A2033" s="7">
        <v>2031</v>
      </c>
      <c r="B2033" s="8" t="s">
        <v>1078</v>
      </c>
      <c r="C2033" s="8" t="str">
        <f>"罗九舒"</f>
        <v>罗九舒</v>
      </c>
      <c r="D2033" s="9" t="s">
        <v>879</v>
      </c>
    </row>
    <row r="2034" customHeight="1" spans="1:4">
      <c r="A2034" s="7">
        <v>2032</v>
      </c>
      <c r="B2034" s="8" t="s">
        <v>1078</v>
      </c>
      <c r="C2034" s="8" t="str">
        <f>"谢海聪"</f>
        <v>谢海聪</v>
      </c>
      <c r="D2034" s="9" t="s">
        <v>1543</v>
      </c>
    </row>
    <row r="2035" customHeight="1" spans="1:4">
      <c r="A2035" s="7">
        <v>2033</v>
      </c>
      <c r="B2035" s="8" t="s">
        <v>1078</v>
      </c>
      <c r="C2035" s="8" t="str">
        <f>"陈旭"</f>
        <v>陈旭</v>
      </c>
      <c r="D2035" s="9" t="s">
        <v>1335</v>
      </c>
    </row>
    <row r="2036" customHeight="1" spans="1:4">
      <c r="A2036" s="7">
        <v>2034</v>
      </c>
      <c r="B2036" s="8" t="s">
        <v>1078</v>
      </c>
      <c r="C2036" s="8" t="str">
        <f>"陈思佳"</f>
        <v>陈思佳</v>
      </c>
      <c r="D2036" s="9" t="s">
        <v>470</v>
      </c>
    </row>
    <row r="2037" customHeight="1" spans="1:4">
      <c r="A2037" s="7">
        <v>2035</v>
      </c>
      <c r="B2037" s="8" t="s">
        <v>1078</v>
      </c>
      <c r="C2037" s="8" t="str">
        <f>"吴美萱"</f>
        <v>吴美萱</v>
      </c>
      <c r="D2037" s="9" t="s">
        <v>32</v>
      </c>
    </row>
    <row r="2038" customHeight="1" spans="1:4">
      <c r="A2038" s="7">
        <v>2036</v>
      </c>
      <c r="B2038" s="8" t="s">
        <v>1078</v>
      </c>
      <c r="C2038" s="8" t="str">
        <f>"刘宇"</f>
        <v>刘宇</v>
      </c>
      <c r="D2038" s="9" t="s">
        <v>1544</v>
      </c>
    </row>
    <row r="2039" customHeight="1" spans="1:4">
      <c r="A2039" s="7">
        <v>2037</v>
      </c>
      <c r="B2039" s="8" t="s">
        <v>1078</v>
      </c>
      <c r="C2039" s="8" t="str">
        <f>"林招运"</f>
        <v>林招运</v>
      </c>
      <c r="D2039" s="9" t="s">
        <v>1545</v>
      </c>
    </row>
    <row r="2040" customHeight="1" spans="1:4">
      <c r="A2040" s="7">
        <v>2038</v>
      </c>
      <c r="B2040" s="8" t="s">
        <v>1078</v>
      </c>
      <c r="C2040" s="8" t="str">
        <f>"陈伊果"</f>
        <v>陈伊果</v>
      </c>
      <c r="D2040" s="9" t="s">
        <v>57</v>
      </c>
    </row>
    <row r="2041" customHeight="1" spans="1:4">
      <c r="A2041" s="7">
        <v>2039</v>
      </c>
      <c r="B2041" s="8" t="s">
        <v>1078</v>
      </c>
      <c r="C2041" s="8" t="str">
        <f>"闵文文"</f>
        <v>闵文文</v>
      </c>
      <c r="D2041" s="9" t="s">
        <v>1546</v>
      </c>
    </row>
    <row r="2042" customHeight="1" spans="1:4">
      <c r="A2042" s="7">
        <v>2040</v>
      </c>
      <c r="B2042" s="8" t="s">
        <v>1078</v>
      </c>
      <c r="C2042" s="8" t="str">
        <f>"王世韵"</f>
        <v>王世韵</v>
      </c>
      <c r="D2042" s="9" t="s">
        <v>1547</v>
      </c>
    </row>
    <row r="2043" customHeight="1" spans="1:4">
      <c r="A2043" s="7">
        <v>2041</v>
      </c>
      <c r="B2043" s="8" t="s">
        <v>1078</v>
      </c>
      <c r="C2043" s="8" t="str">
        <f>"黎燕"</f>
        <v>黎燕</v>
      </c>
      <c r="D2043" s="9" t="s">
        <v>1548</v>
      </c>
    </row>
    <row r="2044" customHeight="1" spans="1:4">
      <c r="A2044" s="7">
        <v>2042</v>
      </c>
      <c r="B2044" s="8" t="s">
        <v>1078</v>
      </c>
      <c r="C2044" s="8" t="str">
        <f>"高宁琪"</f>
        <v>高宁琪</v>
      </c>
      <c r="D2044" s="9" t="s">
        <v>1549</v>
      </c>
    </row>
    <row r="2045" customHeight="1" spans="1:4">
      <c r="A2045" s="7">
        <v>2043</v>
      </c>
      <c r="B2045" s="8" t="s">
        <v>1078</v>
      </c>
      <c r="C2045" s="8" t="str">
        <f>"李杏桃"</f>
        <v>李杏桃</v>
      </c>
      <c r="D2045" s="9" t="s">
        <v>1550</v>
      </c>
    </row>
    <row r="2046" customHeight="1" spans="1:4">
      <c r="A2046" s="7">
        <v>2044</v>
      </c>
      <c r="B2046" s="8" t="s">
        <v>1078</v>
      </c>
      <c r="C2046" s="8" t="str">
        <f>"文坤祝"</f>
        <v>文坤祝</v>
      </c>
      <c r="D2046" s="9" t="s">
        <v>967</v>
      </c>
    </row>
    <row r="2047" customHeight="1" spans="1:4">
      <c r="A2047" s="7">
        <v>2045</v>
      </c>
      <c r="B2047" s="8" t="s">
        <v>1078</v>
      </c>
      <c r="C2047" s="8" t="str">
        <f>"刘炎"</f>
        <v>刘炎</v>
      </c>
      <c r="D2047" s="9" t="s">
        <v>1480</v>
      </c>
    </row>
    <row r="2048" customHeight="1" spans="1:4">
      <c r="A2048" s="7">
        <v>2046</v>
      </c>
      <c r="B2048" s="8" t="s">
        <v>1078</v>
      </c>
      <c r="C2048" s="8" t="str">
        <f>"兰田靖"</f>
        <v>兰田靖</v>
      </c>
      <c r="D2048" s="9" t="s">
        <v>1551</v>
      </c>
    </row>
    <row r="2049" customHeight="1" spans="1:4">
      <c r="A2049" s="7">
        <v>2047</v>
      </c>
      <c r="B2049" s="8" t="s">
        <v>1078</v>
      </c>
      <c r="C2049" s="8" t="str">
        <f>"李礼珍"</f>
        <v>李礼珍</v>
      </c>
      <c r="D2049" s="9" t="s">
        <v>1552</v>
      </c>
    </row>
    <row r="2050" customHeight="1" spans="1:4">
      <c r="A2050" s="7">
        <v>2048</v>
      </c>
      <c r="B2050" s="8" t="s">
        <v>1078</v>
      </c>
      <c r="C2050" s="8" t="str">
        <f>"王娇婉"</f>
        <v>王娇婉</v>
      </c>
      <c r="D2050" s="9" t="s">
        <v>1553</v>
      </c>
    </row>
    <row r="2051" customHeight="1" spans="1:4">
      <c r="A2051" s="7">
        <v>2049</v>
      </c>
      <c r="B2051" s="8" t="s">
        <v>1078</v>
      </c>
      <c r="C2051" s="8" t="str">
        <f>"苏娜"</f>
        <v>苏娜</v>
      </c>
      <c r="D2051" s="9" t="s">
        <v>1554</v>
      </c>
    </row>
    <row r="2052" customHeight="1" spans="1:4">
      <c r="A2052" s="7">
        <v>2050</v>
      </c>
      <c r="B2052" s="8" t="s">
        <v>1078</v>
      </c>
      <c r="C2052" s="8" t="str">
        <f>"张春丽"</f>
        <v>张春丽</v>
      </c>
      <c r="D2052" s="9" t="s">
        <v>1555</v>
      </c>
    </row>
    <row r="2053" customHeight="1" spans="1:4">
      <c r="A2053" s="7">
        <v>2051</v>
      </c>
      <c r="B2053" s="8" t="s">
        <v>1078</v>
      </c>
      <c r="C2053" s="8" t="str">
        <f>"钟怡斐"</f>
        <v>钟怡斐</v>
      </c>
      <c r="D2053" s="9" t="s">
        <v>1556</v>
      </c>
    </row>
    <row r="2054" customHeight="1" spans="1:4">
      <c r="A2054" s="7">
        <v>2052</v>
      </c>
      <c r="B2054" s="8" t="s">
        <v>1078</v>
      </c>
      <c r="C2054" s="8" t="str">
        <f>"王川淇"</f>
        <v>王川淇</v>
      </c>
      <c r="D2054" s="9" t="s">
        <v>1557</v>
      </c>
    </row>
    <row r="2055" customHeight="1" spans="1:4">
      <c r="A2055" s="7">
        <v>2053</v>
      </c>
      <c r="B2055" s="8" t="s">
        <v>1078</v>
      </c>
      <c r="C2055" s="8" t="str">
        <f>"王曼玲"</f>
        <v>王曼玲</v>
      </c>
      <c r="D2055" s="9" t="s">
        <v>213</v>
      </c>
    </row>
    <row r="2056" customHeight="1" spans="1:4">
      <c r="A2056" s="7">
        <v>2054</v>
      </c>
      <c r="B2056" s="8" t="s">
        <v>1078</v>
      </c>
      <c r="C2056" s="8" t="str">
        <f>"蒋惠敏"</f>
        <v>蒋惠敏</v>
      </c>
      <c r="D2056" s="9" t="s">
        <v>1558</v>
      </c>
    </row>
    <row r="2057" customHeight="1" spans="1:4">
      <c r="A2057" s="7">
        <v>2055</v>
      </c>
      <c r="B2057" s="8" t="s">
        <v>1078</v>
      </c>
      <c r="C2057" s="8" t="str">
        <f>"肖彬彬"</f>
        <v>肖彬彬</v>
      </c>
      <c r="D2057" s="9" t="s">
        <v>504</v>
      </c>
    </row>
    <row r="2058" customHeight="1" spans="1:4">
      <c r="A2058" s="7">
        <v>2056</v>
      </c>
      <c r="B2058" s="8" t="s">
        <v>1078</v>
      </c>
      <c r="C2058" s="8" t="str">
        <f>"王梅花"</f>
        <v>王梅花</v>
      </c>
      <c r="D2058" s="9" t="s">
        <v>1014</v>
      </c>
    </row>
    <row r="2059" customHeight="1" spans="1:4">
      <c r="A2059" s="7">
        <v>2057</v>
      </c>
      <c r="B2059" s="8" t="s">
        <v>1078</v>
      </c>
      <c r="C2059" s="8" t="str">
        <f>"许力鸣"</f>
        <v>许力鸣</v>
      </c>
      <c r="D2059" s="9" t="s">
        <v>422</v>
      </c>
    </row>
    <row r="2060" customHeight="1" spans="1:4">
      <c r="A2060" s="7">
        <v>2058</v>
      </c>
      <c r="B2060" s="8" t="s">
        <v>1078</v>
      </c>
      <c r="C2060" s="8" t="str">
        <f>"孙可"</f>
        <v>孙可</v>
      </c>
      <c r="D2060" s="9" t="s">
        <v>1559</v>
      </c>
    </row>
    <row r="2061" customHeight="1" spans="1:4">
      <c r="A2061" s="7">
        <v>2059</v>
      </c>
      <c r="B2061" s="8" t="s">
        <v>1078</v>
      </c>
      <c r="C2061" s="8" t="str">
        <f>"黄翠青"</f>
        <v>黄翠青</v>
      </c>
      <c r="D2061" s="9" t="s">
        <v>1560</v>
      </c>
    </row>
    <row r="2062" customHeight="1" spans="1:4">
      <c r="A2062" s="7">
        <v>2060</v>
      </c>
      <c r="B2062" s="8" t="s">
        <v>1078</v>
      </c>
      <c r="C2062" s="8" t="str">
        <f>"羊丽霞"</f>
        <v>羊丽霞</v>
      </c>
      <c r="D2062" s="9" t="s">
        <v>1561</v>
      </c>
    </row>
    <row r="2063" customHeight="1" spans="1:4">
      <c r="A2063" s="7">
        <v>2061</v>
      </c>
      <c r="B2063" s="8" t="s">
        <v>1078</v>
      </c>
      <c r="C2063" s="8" t="str">
        <f>"陈玉妹"</f>
        <v>陈玉妹</v>
      </c>
      <c r="D2063" s="9" t="s">
        <v>723</v>
      </c>
    </row>
    <row r="2064" customHeight="1" spans="1:4">
      <c r="A2064" s="7">
        <v>2062</v>
      </c>
      <c r="B2064" s="8" t="s">
        <v>1078</v>
      </c>
      <c r="C2064" s="8" t="str">
        <f>"卓秀香"</f>
        <v>卓秀香</v>
      </c>
      <c r="D2064" s="9" t="s">
        <v>1562</v>
      </c>
    </row>
    <row r="2065" customHeight="1" spans="1:4">
      <c r="A2065" s="7">
        <v>2063</v>
      </c>
      <c r="B2065" s="8" t="s">
        <v>1078</v>
      </c>
      <c r="C2065" s="8" t="str">
        <f>"周芳芳"</f>
        <v>周芳芳</v>
      </c>
      <c r="D2065" s="9" t="s">
        <v>1563</v>
      </c>
    </row>
    <row r="2066" customHeight="1" spans="1:4">
      <c r="A2066" s="7">
        <v>2064</v>
      </c>
      <c r="B2066" s="8" t="s">
        <v>1078</v>
      </c>
      <c r="C2066" s="8" t="str">
        <f>"李顺凡"</f>
        <v>李顺凡</v>
      </c>
      <c r="D2066" s="9" t="s">
        <v>974</v>
      </c>
    </row>
    <row r="2067" customHeight="1" spans="1:4">
      <c r="A2067" s="7">
        <v>2065</v>
      </c>
      <c r="B2067" s="8" t="s">
        <v>1078</v>
      </c>
      <c r="C2067" s="8" t="str">
        <f>"刘思辰"</f>
        <v>刘思辰</v>
      </c>
      <c r="D2067" s="9" t="s">
        <v>1564</v>
      </c>
    </row>
    <row r="2068" customHeight="1" spans="1:4">
      <c r="A2068" s="7">
        <v>2066</v>
      </c>
      <c r="B2068" s="8" t="s">
        <v>1078</v>
      </c>
      <c r="C2068" s="8" t="str">
        <f>"吴少玲"</f>
        <v>吴少玲</v>
      </c>
      <c r="D2068" s="9" t="s">
        <v>1565</v>
      </c>
    </row>
    <row r="2069" customHeight="1" spans="1:4">
      <c r="A2069" s="7">
        <v>2067</v>
      </c>
      <c r="B2069" s="8" t="s">
        <v>1078</v>
      </c>
      <c r="C2069" s="8" t="str">
        <f>"王仲春"</f>
        <v>王仲春</v>
      </c>
      <c r="D2069" s="9" t="s">
        <v>1566</v>
      </c>
    </row>
    <row r="2070" customHeight="1" spans="1:4">
      <c r="A2070" s="7">
        <v>2068</v>
      </c>
      <c r="B2070" s="8" t="s">
        <v>1078</v>
      </c>
      <c r="C2070" s="8" t="str">
        <f>"刘启迪"</f>
        <v>刘启迪</v>
      </c>
      <c r="D2070" s="9" t="s">
        <v>1567</v>
      </c>
    </row>
    <row r="2071" customHeight="1" spans="1:4">
      <c r="A2071" s="7">
        <v>2069</v>
      </c>
      <c r="B2071" s="8" t="s">
        <v>1078</v>
      </c>
      <c r="C2071" s="8" t="str">
        <f>"陈琳"</f>
        <v>陈琳</v>
      </c>
      <c r="D2071" s="9" t="s">
        <v>1568</v>
      </c>
    </row>
    <row r="2072" customHeight="1" spans="1:4">
      <c r="A2072" s="7">
        <v>2070</v>
      </c>
      <c r="B2072" s="8" t="s">
        <v>1078</v>
      </c>
      <c r="C2072" s="8" t="str">
        <f>"梁其满"</f>
        <v>梁其满</v>
      </c>
      <c r="D2072" s="9" t="s">
        <v>1354</v>
      </c>
    </row>
    <row r="2073" customHeight="1" spans="1:4">
      <c r="A2073" s="7">
        <v>2071</v>
      </c>
      <c r="B2073" s="8" t="s">
        <v>1078</v>
      </c>
      <c r="C2073" s="8" t="str">
        <f>"容镜希"</f>
        <v>容镜希</v>
      </c>
      <c r="D2073" s="9" t="s">
        <v>1569</v>
      </c>
    </row>
    <row r="2074" customHeight="1" spans="1:4">
      <c r="A2074" s="7">
        <v>2072</v>
      </c>
      <c r="B2074" s="8" t="s">
        <v>1078</v>
      </c>
      <c r="C2074" s="8" t="str">
        <f>"许芳园"</f>
        <v>许芳园</v>
      </c>
      <c r="D2074" s="9" t="s">
        <v>1570</v>
      </c>
    </row>
    <row r="2075" customHeight="1" spans="1:4">
      <c r="A2075" s="7">
        <v>2073</v>
      </c>
      <c r="B2075" s="8" t="s">
        <v>1078</v>
      </c>
      <c r="C2075" s="8" t="str">
        <f>"余海宁"</f>
        <v>余海宁</v>
      </c>
      <c r="D2075" s="9" t="s">
        <v>1571</v>
      </c>
    </row>
    <row r="2076" customHeight="1" spans="1:4">
      <c r="A2076" s="7">
        <v>2074</v>
      </c>
      <c r="B2076" s="8" t="s">
        <v>1078</v>
      </c>
      <c r="C2076" s="8" t="str">
        <f>"陈小慧"</f>
        <v>陈小慧</v>
      </c>
      <c r="D2076" s="9" t="s">
        <v>825</v>
      </c>
    </row>
    <row r="2077" customHeight="1" spans="1:4">
      <c r="A2077" s="7">
        <v>2075</v>
      </c>
      <c r="B2077" s="8" t="s">
        <v>1078</v>
      </c>
      <c r="C2077" s="8" t="str">
        <f>"郑雨佳"</f>
        <v>郑雨佳</v>
      </c>
      <c r="D2077" s="9" t="s">
        <v>1572</v>
      </c>
    </row>
    <row r="2078" customHeight="1" spans="1:4">
      <c r="A2078" s="7">
        <v>2076</v>
      </c>
      <c r="B2078" s="8" t="s">
        <v>1078</v>
      </c>
      <c r="C2078" s="8" t="str">
        <f>"石东艳"</f>
        <v>石东艳</v>
      </c>
      <c r="D2078" s="9" t="s">
        <v>630</v>
      </c>
    </row>
    <row r="2079" customHeight="1" spans="1:4">
      <c r="A2079" s="7">
        <v>2077</v>
      </c>
      <c r="B2079" s="8" t="s">
        <v>1078</v>
      </c>
      <c r="C2079" s="8" t="str">
        <f>"罗晓菊"</f>
        <v>罗晓菊</v>
      </c>
      <c r="D2079" s="9" t="s">
        <v>1573</v>
      </c>
    </row>
    <row r="2080" customHeight="1" spans="1:4">
      <c r="A2080" s="7">
        <v>2078</v>
      </c>
      <c r="B2080" s="8" t="s">
        <v>1078</v>
      </c>
      <c r="C2080" s="8" t="str">
        <f>"吴泳丽"</f>
        <v>吴泳丽</v>
      </c>
      <c r="D2080" s="9" t="s">
        <v>155</v>
      </c>
    </row>
    <row r="2081" customHeight="1" spans="1:4">
      <c r="A2081" s="7">
        <v>2079</v>
      </c>
      <c r="B2081" s="8" t="s">
        <v>1078</v>
      </c>
      <c r="C2081" s="8" t="str">
        <f>"盘腾斌"</f>
        <v>盘腾斌</v>
      </c>
      <c r="D2081" s="9" t="s">
        <v>1574</v>
      </c>
    </row>
    <row r="2082" customHeight="1" spans="1:4">
      <c r="A2082" s="7">
        <v>2080</v>
      </c>
      <c r="B2082" s="8" t="s">
        <v>1078</v>
      </c>
      <c r="C2082" s="8" t="str">
        <f>"吴敏晓"</f>
        <v>吴敏晓</v>
      </c>
      <c r="D2082" s="9" t="s">
        <v>884</v>
      </c>
    </row>
    <row r="2083" customHeight="1" spans="1:4">
      <c r="A2083" s="7">
        <v>2081</v>
      </c>
      <c r="B2083" s="8" t="s">
        <v>1078</v>
      </c>
      <c r="C2083" s="8" t="str">
        <f>"王僖莹"</f>
        <v>王僖莹</v>
      </c>
      <c r="D2083" s="9" t="s">
        <v>1575</v>
      </c>
    </row>
    <row r="2084" customHeight="1" spans="1:4">
      <c r="A2084" s="7">
        <v>2082</v>
      </c>
      <c r="B2084" s="8" t="s">
        <v>1078</v>
      </c>
      <c r="C2084" s="8" t="str">
        <f>"黄子虹"</f>
        <v>黄子虹</v>
      </c>
      <c r="D2084" s="9" t="s">
        <v>1576</v>
      </c>
    </row>
    <row r="2085" customHeight="1" spans="1:4">
      <c r="A2085" s="7">
        <v>2083</v>
      </c>
      <c r="B2085" s="8" t="s">
        <v>1078</v>
      </c>
      <c r="C2085" s="8" t="str">
        <f>"叶青青"</f>
        <v>叶青青</v>
      </c>
      <c r="D2085" s="9" t="s">
        <v>332</v>
      </c>
    </row>
    <row r="2086" customHeight="1" spans="1:4">
      <c r="A2086" s="7">
        <v>2084</v>
      </c>
      <c r="B2086" s="8" t="s">
        <v>1078</v>
      </c>
      <c r="C2086" s="8" t="str">
        <f>"赵民英"</f>
        <v>赵民英</v>
      </c>
      <c r="D2086" s="9" t="s">
        <v>332</v>
      </c>
    </row>
    <row r="2087" customHeight="1" spans="1:4">
      <c r="A2087" s="7">
        <v>2085</v>
      </c>
      <c r="B2087" s="8" t="s">
        <v>1078</v>
      </c>
      <c r="C2087" s="8" t="str">
        <f>"林定超"</f>
        <v>林定超</v>
      </c>
      <c r="D2087" s="9" t="s">
        <v>574</v>
      </c>
    </row>
    <row r="2088" customHeight="1" spans="1:4">
      <c r="A2088" s="7">
        <v>2086</v>
      </c>
      <c r="B2088" s="8" t="s">
        <v>1078</v>
      </c>
      <c r="C2088" s="8" t="str">
        <f>"吴梦芸"</f>
        <v>吴梦芸</v>
      </c>
      <c r="D2088" s="9" t="s">
        <v>332</v>
      </c>
    </row>
    <row r="2089" customHeight="1" spans="1:4">
      <c r="A2089" s="7">
        <v>2087</v>
      </c>
      <c r="B2089" s="8" t="s">
        <v>1078</v>
      </c>
      <c r="C2089" s="8" t="str">
        <f>"赵青翠"</f>
        <v>赵青翠</v>
      </c>
      <c r="D2089" s="9" t="s">
        <v>635</v>
      </c>
    </row>
    <row r="2090" customHeight="1" spans="1:4">
      <c r="A2090" s="7">
        <v>2088</v>
      </c>
      <c r="B2090" s="8" t="s">
        <v>1078</v>
      </c>
      <c r="C2090" s="8" t="str">
        <f>"云凤娜"</f>
        <v>云凤娜</v>
      </c>
      <c r="D2090" s="9" t="s">
        <v>544</v>
      </c>
    </row>
    <row r="2091" customHeight="1" spans="1:4">
      <c r="A2091" s="7">
        <v>2089</v>
      </c>
      <c r="B2091" s="8" t="s">
        <v>1078</v>
      </c>
      <c r="C2091" s="8" t="str">
        <f>"彭潺"</f>
        <v>彭潺</v>
      </c>
      <c r="D2091" s="9" t="s">
        <v>1577</v>
      </c>
    </row>
    <row r="2092" customHeight="1" spans="1:4">
      <c r="A2092" s="7">
        <v>2090</v>
      </c>
      <c r="B2092" s="8" t="s">
        <v>1078</v>
      </c>
      <c r="C2092" s="8" t="str">
        <f>"邢孔江"</f>
        <v>邢孔江</v>
      </c>
      <c r="D2092" s="9" t="s">
        <v>1578</v>
      </c>
    </row>
    <row r="2093" customHeight="1" spans="1:4">
      <c r="A2093" s="7">
        <v>2091</v>
      </c>
      <c r="B2093" s="8" t="s">
        <v>1078</v>
      </c>
      <c r="C2093" s="8" t="str">
        <f>"李廷欢"</f>
        <v>李廷欢</v>
      </c>
      <c r="D2093" s="9" t="s">
        <v>833</v>
      </c>
    </row>
    <row r="2094" customHeight="1" spans="1:4">
      <c r="A2094" s="7">
        <v>2092</v>
      </c>
      <c r="B2094" s="8" t="s">
        <v>1078</v>
      </c>
      <c r="C2094" s="8" t="str">
        <f>"王晓宇"</f>
        <v>王晓宇</v>
      </c>
      <c r="D2094" s="9" t="s">
        <v>1579</v>
      </c>
    </row>
    <row r="2095" customHeight="1" spans="1:4">
      <c r="A2095" s="7">
        <v>2093</v>
      </c>
      <c r="B2095" s="8" t="s">
        <v>1078</v>
      </c>
      <c r="C2095" s="8" t="str">
        <f>"殷芳"</f>
        <v>殷芳</v>
      </c>
      <c r="D2095" s="9" t="s">
        <v>123</v>
      </c>
    </row>
    <row r="2096" customHeight="1" spans="1:4">
      <c r="A2096" s="7">
        <v>2094</v>
      </c>
      <c r="B2096" s="8" t="s">
        <v>1078</v>
      </c>
      <c r="C2096" s="8" t="str">
        <f>"刘渊源"</f>
        <v>刘渊源</v>
      </c>
      <c r="D2096" s="9" t="s">
        <v>1580</v>
      </c>
    </row>
    <row r="2097" customHeight="1" spans="1:4">
      <c r="A2097" s="7">
        <v>2095</v>
      </c>
      <c r="B2097" s="8" t="s">
        <v>1078</v>
      </c>
      <c r="C2097" s="8" t="str">
        <f>"李娜霞"</f>
        <v>李娜霞</v>
      </c>
      <c r="D2097" s="9" t="s">
        <v>566</v>
      </c>
    </row>
    <row r="2098" customHeight="1" spans="1:4">
      <c r="A2098" s="7">
        <v>2096</v>
      </c>
      <c r="B2098" s="8" t="s">
        <v>1078</v>
      </c>
      <c r="C2098" s="8" t="str">
        <f>"李碧莹"</f>
        <v>李碧莹</v>
      </c>
      <c r="D2098" s="9" t="s">
        <v>1581</v>
      </c>
    </row>
    <row r="2099" customHeight="1" spans="1:4">
      <c r="A2099" s="7">
        <v>2097</v>
      </c>
      <c r="B2099" s="8" t="s">
        <v>1078</v>
      </c>
      <c r="C2099" s="8" t="str">
        <f>"符梦云"</f>
        <v>符梦云</v>
      </c>
      <c r="D2099" s="9" t="s">
        <v>288</v>
      </c>
    </row>
    <row r="2100" customHeight="1" spans="1:4">
      <c r="A2100" s="7">
        <v>2098</v>
      </c>
      <c r="B2100" s="8" t="s">
        <v>1078</v>
      </c>
      <c r="C2100" s="8" t="str">
        <f>"符国春"</f>
        <v>符国春</v>
      </c>
      <c r="D2100" s="9" t="s">
        <v>1582</v>
      </c>
    </row>
    <row r="2101" customHeight="1" spans="1:4">
      <c r="A2101" s="7">
        <v>2099</v>
      </c>
      <c r="B2101" s="8" t="s">
        <v>1078</v>
      </c>
      <c r="C2101" s="8" t="str">
        <f>"韩冬丽"</f>
        <v>韩冬丽</v>
      </c>
      <c r="D2101" s="9" t="s">
        <v>1583</v>
      </c>
    </row>
    <row r="2102" customHeight="1" spans="1:4">
      <c r="A2102" s="7">
        <v>2100</v>
      </c>
      <c r="B2102" s="8" t="s">
        <v>1078</v>
      </c>
      <c r="C2102" s="8" t="str">
        <f>"符少姗"</f>
        <v>符少姗</v>
      </c>
      <c r="D2102" s="9" t="s">
        <v>1584</v>
      </c>
    </row>
    <row r="2103" customHeight="1" spans="1:4">
      <c r="A2103" s="7">
        <v>2101</v>
      </c>
      <c r="B2103" s="8" t="s">
        <v>1078</v>
      </c>
      <c r="C2103" s="8" t="str">
        <f>"王迦明"</f>
        <v>王迦明</v>
      </c>
      <c r="D2103" s="9" t="s">
        <v>1585</v>
      </c>
    </row>
    <row r="2104" customHeight="1" spans="1:4">
      <c r="A2104" s="7">
        <v>2102</v>
      </c>
      <c r="B2104" s="8" t="s">
        <v>1078</v>
      </c>
      <c r="C2104" s="8" t="str">
        <f>"曹佳兴"</f>
        <v>曹佳兴</v>
      </c>
      <c r="D2104" s="9" t="s">
        <v>1586</v>
      </c>
    </row>
    <row r="2105" customHeight="1" spans="1:4">
      <c r="A2105" s="7">
        <v>2103</v>
      </c>
      <c r="B2105" s="8" t="s">
        <v>1078</v>
      </c>
      <c r="C2105" s="8" t="str">
        <f>"刘月强"</f>
        <v>刘月强</v>
      </c>
      <c r="D2105" s="9" t="s">
        <v>1587</v>
      </c>
    </row>
    <row r="2106" customHeight="1" spans="1:4">
      <c r="A2106" s="7">
        <v>2104</v>
      </c>
      <c r="B2106" s="8" t="s">
        <v>1078</v>
      </c>
      <c r="C2106" s="8" t="str">
        <f>"林芬"</f>
        <v>林芬</v>
      </c>
      <c r="D2106" s="9" t="s">
        <v>1351</v>
      </c>
    </row>
    <row r="2107" customHeight="1" spans="1:4">
      <c r="A2107" s="7">
        <v>2105</v>
      </c>
      <c r="B2107" s="8" t="s">
        <v>1078</v>
      </c>
      <c r="C2107" s="8" t="str">
        <f>"李琼瑜"</f>
        <v>李琼瑜</v>
      </c>
      <c r="D2107" s="9" t="s">
        <v>205</v>
      </c>
    </row>
    <row r="2108" customHeight="1" spans="1:4">
      <c r="A2108" s="7">
        <v>2106</v>
      </c>
      <c r="B2108" s="8" t="s">
        <v>1078</v>
      </c>
      <c r="C2108" s="8" t="str">
        <f>"张雪芳"</f>
        <v>张雪芳</v>
      </c>
      <c r="D2108" s="9" t="s">
        <v>167</v>
      </c>
    </row>
    <row r="2109" customHeight="1" spans="1:4">
      <c r="A2109" s="7">
        <v>2107</v>
      </c>
      <c r="B2109" s="8" t="s">
        <v>1078</v>
      </c>
      <c r="C2109" s="8" t="str">
        <f>"何琼祯"</f>
        <v>何琼祯</v>
      </c>
      <c r="D2109" s="9" t="s">
        <v>390</v>
      </c>
    </row>
    <row r="2110" customHeight="1" spans="1:4">
      <c r="A2110" s="7">
        <v>2108</v>
      </c>
      <c r="B2110" s="8" t="s">
        <v>1078</v>
      </c>
      <c r="C2110" s="8" t="str">
        <f>"杨紫葵"</f>
        <v>杨紫葵</v>
      </c>
      <c r="D2110" s="9" t="s">
        <v>1588</v>
      </c>
    </row>
    <row r="2111" customHeight="1" spans="1:4">
      <c r="A2111" s="7">
        <v>2109</v>
      </c>
      <c r="B2111" s="8" t="s">
        <v>1078</v>
      </c>
      <c r="C2111" s="8" t="str">
        <f>"陈娇丹"</f>
        <v>陈娇丹</v>
      </c>
      <c r="D2111" s="9" t="s">
        <v>997</v>
      </c>
    </row>
    <row r="2112" customHeight="1" spans="1:4">
      <c r="A2112" s="7">
        <v>2110</v>
      </c>
      <c r="B2112" s="8" t="s">
        <v>1078</v>
      </c>
      <c r="C2112" s="8" t="str">
        <f>"林妍"</f>
        <v>林妍</v>
      </c>
      <c r="D2112" s="9" t="s">
        <v>75</v>
      </c>
    </row>
    <row r="2113" customHeight="1" spans="1:4">
      <c r="A2113" s="7">
        <v>2111</v>
      </c>
      <c r="B2113" s="8" t="s">
        <v>1078</v>
      </c>
      <c r="C2113" s="8" t="str">
        <f>"李佳佳"</f>
        <v>李佳佳</v>
      </c>
      <c r="D2113" s="9" t="s">
        <v>1589</v>
      </c>
    </row>
    <row r="2114" customHeight="1" spans="1:4">
      <c r="A2114" s="7">
        <v>2112</v>
      </c>
      <c r="B2114" s="8" t="s">
        <v>1078</v>
      </c>
      <c r="C2114" s="8" t="str">
        <f>"王燕娥"</f>
        <v>王燕娥</v>
      </c>
      <c r="D2114" s="9" t="s">
        <v>917</v>
      </c>
    </row>
    <row r="2115" customHeight="1" spans="1:4">
      <c r="A2115" s="7">
        <v>2113</v>
      </c>
      <c r="B2115" s="8" t="s">
        <v>1078</v>
      </c>
      <c r="C2115" s="8" t="str">
        <f>"吴珊珊"</f>
        <v>吴珊珊</v>
      </c>
      <c r="D2115" s="9" t="s">
        <v>107</v>
      </c>
    </row>
    <row r="2116" customHeight="1" spans="1:4">
      <c r="A2116" s="7">
        <v>2114</v>
      </c>
      <c r="B2116" s="8" t="s">
        <v>1078</v>
      </c>
      <c r="C2116" s="8" t="str">
        <f>"何明洲"</f>
        <v>何明洲</v>
      </c>
      <c r="D2116" s="9" t="s">
        <v>1236</v>
      </c>
    </row>
    <row r="2117" customHeight="1" spans="1:4">
      <c r="A2117" s="7">
        <v>2115</v>
      </c>
      <c r="B2117" s="8" t="s">
        <v>1078</v>
      </c>
      <c r="C2117" s="8" t="str">
        <f>"陈燕妮"</f>
        <v>陈燕妮</v>
      </c>
      <c r="D2117" s="9" t="s">
        <v>1590</v>
      </c>
    </row>
    <row r="2118" customHeight="1" spans="1:4">
      <c r="A2118" s="7">
        <v>2116</v>
      </c>
      <c r="B2118" s="8" t="s">
        <v>1078</v>
      </c>
      <c r="C2118" s="8" t="str">
        <f>"吴萌"</f>
        <v>吴萌</v>
      </c>
      <c r="D2118" s="9" t="s">
        <v>1591</v>
      </c>
    </row>
    <row r="2119" customHeight="1" spans="1:4">
      <c r="A2119" s="7">
        <v>2117</v>
      </c>
      <c r="B2119" s="8" t="s">
        <v>1078</v>
      </c>
      <c r="C2119" s="8" t="str">
        <f>"郑敦燕"</f>
        <v>郑敦燕</v>
      </c>
      <c r="D2119" s="9" t="s">
        <v>211</v>
      </c>
    </row>
    <row r="2120" customHeight="1" spans="1:4">
      <c r="A2120" s="7">
        <v>2118</v>
      </c>
      <c r="B2120" s="8" t="s">
        <v>1078</v>
      </c>
      <c r="C2120" s="8" t="str">
        <f>"何思思"</f>
        <v>何思思</v>
      </c>
      <c r="D2120" s="9" t="s">
        <v>1592</v>
      </c>
    </row>
    <row r="2121" customHeight="1" spans="1:4">
      <c r="A2121" s="7">
        <v>2119</v>
      </c>
      <c r="B2121" s="8" t="s">
        <v>1078</v>
      </c>
      <c r="C2121" s="8" t="str">
        <f>"李子莹"</f>
        <v>李子莹</v>
      </c>
      <c r="D2121" s="9" t="s">
        <v>1271</v>
      </c>
    </row>
    <row r="2122" customHeight="1" spans="1:4">
      <c r="A2122" s="7">
        <v>2120</v>
      </c>
      <c r="B2122" s="8" t="s">
        <v>1078</v>
      </c>
      <c r="C2122" s="8" t="str">
        <f>"陈文静"</f>
        <v>陈文静</v>
      </c>
      <c r="D2122" s="9" t="s">
        <v>436</v>
      </c>
    </row>
    <row r="2123" customHeight="1" spans="1:4">
      <c r="A2123" s="7">
        <v>2121</v>
      </c>
      <c r="B2123" s="8" t="s">
        <v>1078</v>
      </c>
      <c r="C2123" s="8" t="str">
        <f>"符丽选"</f>
        <v>符丽选</v>
      </c>
      <c r="D2123" s="9" t="s">
        <v>90</v>
      </c>
    </row>
    <row r="2124" customHeight="1" spans="1:4">
      <c r="A2124" s="7">
        <v>2122</v>
      </c>
      <c r="B2124" s="8" t="s">
        <v>1078</v>
      </c>
      <c r="C2124" s="8" t="str">
        <f>"郭晓芳"</f>
        <v>郭晓芳</v>
      </c>
      <c r="D2124" s="9" t="s">
        <v>743</v>
      </c>
    </row>
    <row r="2125" customHeight="1" spans="1:4">
      <c r="A2125" s="7">
        <v>2123</v>
      </c>
      <c r="B2125" s="8" t="s">
        <v>1078</v>
      </c>
      <c r="C2125" s="8" t="str">
        <f>"赖嘉琪"</f>
        <v>赖嘉琪</v>
      </c>
      <c r="D2125" s="9" t="s">
        <v>1463</v>
      </c>
    </row>
    <row r="2126" customHeight="1" spans="1:4">
      <c r="A2126" s="7">
        <v>2124</v>
      </c>
      <c r="B2126" s="8" t="s">
        <v>1078</v>
      </c>
      <c r="C2126" s="8" t="str">
        <f>"王艺杰"</f>
        <v>王艺杰</v>
      </c>
      <c r="D2126" s="9" t="s">
        <v>1593</v>
      </c>
    </row>
    <row r="2127" customHeight="1" spans="1:4">
      <c r="A2127" s="7">
        <v>2125</v>
      </c>
      <c r="B2127" s="8" t="s">
        <v>1078</v>
      </c>
      <c r="C2127" s="8" t="str">
        <f>"郭明玉"</f>
        <v>郭明玉</v>
      </c>
      <c r="D2127" s="9" t="s">
        <v>1594</v>
      </c>
    </row>
    <row r="2128" customHeight="1" spans="1:4">
      <c r="A2128" s="7">
        <v>2126</v>
      </c>
      <c r="B2128" s="8" t="s">
        <v>1078</v>
      </c>
      <c r="C2128" s="8" t="str">
        <f>"符兰珍"</f>
        <v>符兰珍</v>
      </c>
      <c r="D2128" s="9" t="s">
        <v>1595</v>
      </c>
    </row>
    <row r="2129" customHeight="1" spans="1:4">
      <c r="A2129" s="7">
        <v>2127</v>
      </c>
      <c r="B2129" s="8" t="s">
        <v>1078</v>
      </c>
      <c r="C2129" s="8" t="str">
        <f>"韦蕾蕾"</f>
        <v>韦蕾蕾</v>
      </c>
      <c r="D2129" s="9" t="s">
        <v>1205</v>
      </c>
    </row>
    <row r="2130" customHeight="1" spans="1:4">
      <c r="A2130" s="7">
        <v>2128</v>
      </c>
      <c r="B2130" s="8" t="s">
        <v>1078</v>
      </c>
      <c r="C2130" s="8" t="str">
        <f>"黄慧燕"</f>
        <v>黄慧燕</v>
      </c>
      <c r="D2130" s="9" t="s">
        <v>1258</v>
      </c>
    </row>
    <row r="2131" customHeight="1" spans="1:4">
      <c r="A2131" s="7">
        <v>2129</v>
      </c>
      <c r="B2131" s="8" t="s">
        <v>1078</v>
      </c>
      <c r="C2131" s="8" t="str">
        <f>"王秀娜"</f>
        <v>王秀娜</v>
      </c>
      <c r="D2131" s="9" t="s">
        <v>1194</v>
      </c>
    </row>
    <row r="2132" customHeight="1" spans="1:4">
      <c r="A2132" s="7">
        <v>2130</v>
      </c>
      <c r="B2132" s="8" t="s">
        <v>1078</v>
      </c>
      <c r="C2132" s="8" t="str">
        <f>"张月萍"</f>
        <v>张月萍</v>
      </c>
      <c r="D2132" s="9" t="s">
        <v>660</v>
      </c>
    </row>
    <row r="2133" customHeight="1" spans="1:4">
      <c r="A2133" s="7">
        <v>2131</v>
      </c>
      <c r="B2133" s="8" t="s">
        <v>1078</v>
      </c>
      <c r="C2133" s="8" t="str">
        <f>"黎彩颜"</f>
        <v>黎彩颜</v>
      </c>
      <c r="D2133" s="9" t="s">
        <v>1596</v>
      </c>
    </row>
    <row r="2134" customHeight="1" spans="1:4">
      <c r="A2134" s="7">
        <v>2132</v>
      </c>
      <c r="B2134" s="8" t="s">
        <v>1078</v>
      </c>
      <c r="C2134" s="8" t="str">
        <f>"陈思羽"</f>
        <v>陈思羽</v>
      </c>
      <c r="D2134" s="9" t="s">
        <v>90</v>
      </c>
    </row>
    <row r="2135" customHeight="1" spans="1:4">
      <c r="A2135" s="7">
        <v>2133</v>
      </c>
      <c r="B2135" s="8" t="s">
        <v>1078</v>
      </c>
      <c r="C2135" s="8" t="str">
        <f>"何家慧"</f>
        <v>何家慧</v>
      </c>
      <c r="D2135" s="9" t="s">
        <v>1597</v>
      </c>
    </row>
    <row r="2136" customHeight="1" spans="1:4">
      <c r="A2136" s="7">
        <v>2134</v>
      </c>
      <c r="B2136" s="8" t="s">
        <v>1078</v>
      </c>
      <c r="C2136" s="8" t="str">
        <f>"赵江停"</f>
        <v>赵江停</v>
      </c>
      <c r="D2136" s="9" t="s">
        <v>1598</v>
      </c>
    </row>
    <row r="2137" customHeight="1" spans="1:4">
      <c r="A2137" s="7">
        <v>2135</v>
      </c>
      <c r="B2137" s="8" t="s">
        <v>1078</v>
      </c>
      <c r="C2137" s="8" t="str">
        <f>"陈贤清"</f>
        <v>陈贤清</v>
      </c>
      <c r="D2137" s="9" t="s">
        <v>1599</v>
      </c>
    </row>
    <row r="2138" customHeight="1" spans="1:4">
      <c r="A2138" s="7">
        <v>2136</v>
      </c>
      <c r="B2138" s="8" t="s">
        <v>1078</v>
      </c>
      <c r="C2138" s="8" t="str">
        <f>"王二"</f>
        <v>王二</v>
      </c>
      <c r="D2138" s="9" t="s">
        <v>1600</v>
      </c>
    </row>
    <row r="2139" customHeight="1" spans="1:4">
      <c r="A2139" s="7">
        <v>2137</v>
      </c>
      <c r="B2139" s="8" t="s">
        <v>1078</v>
      </c>
      <c r="C2139" s="8" t="str">
        <f>"高颖"</f>
        <v>高颖</v>
      </c>
      <c r="D2139" s="9" t="s">
        <v>1601</v>
      </c>
    </row>
    <row r="2140" customHeight="1" spans="1:4">
      <c r="A2140" s="7">
        <v>2138</v>
      </c>
      <c r="B2140" s="8" t="s">
        <v>1078</v>
      </c>
      <c r="C2140" s="8" t="str">
        <f>"徐红"</f>
        <v>徐红</v>
      </c>
      <c r="D2140" s="9" t="s">
        <v>99</v>
      </c>
    </row>
    <row r="2141" customHeight="1" spans="1:4">
      <c r="A2141" s="7">
        <v>2139</v>
      </c>
      <c r="B2141" s="8" t="s">
        <v>1078</v>
      </c>
      <c r="C2141" s="8" t="str">
        <f>"邢璐璐"</f>
        <v>邢璐璐</v>
      </c>
      <c r="D2141" s="9" t="s">
        <v>1602</v>
      </c>
    </row>
    <row r="2142" customHeight="1" spans="1:4">
      <c r="A2142" s="7">
        <v>2140</v>
      </c>
      <c r="B2142" s="8" t="s">
        <v>1078</v>
      </c>
      <c r="C2142" s="8" t="str">
        <f>"邓丽菊"</f>
        <v>邓丽菊</v>
      </c>
      <c r="D2142" s="9" t="s">
        <v>1603</v>
      </c>
    </row>
    <row r="2143" customHeight="1" spans="1:4">
      <c r="A2143" s="7">
        <v>2141</v>
      </c>
      <c r="B2143" s="8" t="s">
        <v>1078</v>
      </c>
      <c r="C2143" s="8" t="str">
        <f>"羊彩虹"</f>
        <v>羊彩虹</v>
      </c>
      <c r="D2143" s="9" t="s">
        <v>1604</v>
      </c>
    </row>
    <row r="2144" customHeight="1" spans="1:4">
      <c r="A2144" s="7">
        <v>2142</v>
      </c>
      <c r="B2144" s="8" t="s">
        <v>1078</v>
      </c>
      <c r="C2144" s="8" t="str">
        <f>"杨冰冰"</f>
        <v>杨冰冰</v>
      </c>
      <c r="D2144" s="9" t="s">
        <v>1419</v>
      </c>
    </row>
    <row r="2145" customHeight="1" spans="1:4">
      <c r="A2145" s="7">
        <v>2143</v>
      </c>
      <c r="B2145" s="8" t="s">
        <v>1078</v>
      </c>
      <c r="C2145" s="8" t="str">
        <f>"杨莉"</f>
        <v>杨莉</v>
      </c>
      <c r="D2145" s="9" t="s">
        <v>1605</v>
      </c>
    </row>
    <row r="2146" customHeight="1" spans="1:4">
      <c r="A2146" s="7">
        <v>2144</v>
      </c>
      <c r="B2146" s="8" t="s">
        <v>1078</v>
      </c>
      <c r="C2146" s="8" t="str">
        <f>"戴雅婷"</f>
        <v>戴雅婷</v>
      </c>
      <c r="D2146" s="9" t="s">
        <v>1352</v>
      </c>
    </row>
    <row r="2147" customHeight="1" spans="1:4">
      <c r="A2147" s="7">
        <v>2145</v>
      </c>
      <c r="B2147" s="8" t="s">
        <v>1078</v>
      </c>
      <c r="C2147" s="8" t="str">
        <f>"韦淑媛"</f>
        <v>韦淑媛</v>
      </c>
      <c r="D2147" s="9" t="s">
        <v>1606</v>
      </c>
    </row>
    <row r="2148" customHeight="1" spans="1:4">
      <c r="A2148" s="7">
        <v>2146</v>
      </c>
      <c r="B2148" s="8" t="s">
        <v>1078</v>
      </c>
      <c r="C2148" s="8" t="str">
        <f>"林淑雯"</f>
        <v>林淑雯</v>
      </c>
      <c r="D2148" s="9" t="s">
        <v>1494</v>
      </c>
    </row>
    <row r="2149" customHeight="1" spans="1:4">
      <c r="A2149" s="7">
        <v>2147</v>
      </c>
      <c r="B2149" s="8" t="s">
        <v>1078</v>
      </c>
      <c r="C2149" s="8" t="str">
        <f>"林羚"</f>
        <v>林羚</v>
      </c>
      <c r="D2149" s="9" t="s">
        <v>1607</v>
      </c>
    </row>
    <row r="2150" customHeight="1" spans="1:4">
      <c r="A2150" s="7">
        <v>2148</v>
      </c>
      <c r="B2150" s="8" t="s">
        <v>1078</v>
      </c>
      <c r="C2150" s="8" t="str">
        <f>"王梅英"</f>
        <v>王梅英</v>
      </c>
      <c r="D2150" s="9" t="s">
        <v>1608</v>
      </c>
    </row>
    <row r="2151" customHeight="1" spans="1:4">
      <c r="A2151" s="7">
        <v>2149</v>
      </c>
      <c r="B2151" s="8" t="s">
        <v>1078</v>
      </c>
      <c r="C2151" s="8" t="str">
        <f>"林绍宁"</f>
        <v>林绍宁</v>
      </c>
      <c r="D2151" s="9" t="s">
        <v>1609</v>
      </c>
    </row>
    <row r="2152" customHeight="1" spans="1:4">
      <c r="A2152" s="7">
        <v>2150</v>
      </c>
      <c r="B2152" s="8" t="s">
        <v>1078</v>
      </c>
      <c r="C2152" s="8" t="str">
        <f>"许玲"</f>
        <v>许玲</v>
      </c>
      <c r="D2152" s="9" t="s">
        <v>1200</v>
      </c>
    </row>
    <row r="2153" customHeight="1" spans="1:4">
      <c r="A2153" s="7">
        <v>2151</v>
      </c>
      <c r="B2153" s="8" t="s">
        <v>1078</v>
      </c>
      <c r="C2153" s="8" t="str">
        <f>"陈娇艳"</f>
        <v>陈娇艳</v>
      </c>
      <c r="D2153" s="9" t="s">
        <v>1610</v>
      </c>
    </row>
    <row r="2154" customHeight="1" spans="1:4">
      <c r="A2154" s="7">
        <v>2152</v>
      </c>
      <c r="B2154" s="8" t="s">
        <v>1078</v>
      </c>
      <c r="C2154" s="8" t="str">
        <f>"杨丽"</f>
        <v>杨丽</v>
      </c>
      <c r="D2154" s="9" t="s">
        <v>1611</v>
      </c>
    </row>
    <row r="2155" customHeight="1" spans="1:4">
      <c r="A2155" s="7">
        <v>2153</v>
      </c>
      <c r="B2155" s="8" t="s">
        <v>1078</v>
      </c>
      <c r="C2155" s="8" t="str">
        <f>"唐娥飞"</f>
        <v>唐娥飞</v>
      </c>
      <c r="D2155" s="9" t="s">
        <v>1295</v>
      </c>
    </row>
    <row r="2156" customHeight="1" spans="1:4">
      <c r="A2156" s="7">
        <v>2154</v>
      </c>
      <c r="B2156" s="8" t="s">
        <v>1078</v>
      </c>
      <c r="C2156" s="8" t="str">
        <f>"林兰女"</f>
        <v>林兰女</v>
      </c>
      <c r="D2156" s="9" t="s">
        <v>1612</v>
      </c>
    </row>
    <row r="2157" customHeight="1" spans="1:4">
      <c r="A2157" s="7">
        <v>2155</v>
      </c>
      <c r="B2157" s="8" t="s">
        <v>1078</v>
      </c>
      <c r="C2157" s="8" t="str">
        <f>"黄奎端"</f>
        <v>黄奎端</v>
      </c>
      <c r="D2157" s="9" t="s">
        <v>1613</v>
      </c>
    </row>
    <row r="2158" customHeight="1" spans="1:4">
      <c r="A2158" s="7">
        <v>2156</v>
      </c>
      <c r="B2158" s="8" t="s">
        <v>1078</v>
      </c>
      <c r="C2158" s="8" t="str">
        <f>"周静"</f>
        <v>周静</v>
      </c>
      <c r="D2158" s="9" t="s">
        <v>1614</v>
      </c>
    </row>
    <row r="2159" customHeight="1" spans="1:4">
      <c r="A2159" s="7">
        <v>2157</v>
      </c>
      <c r="B2159" s="8" t="s">
        <v>1078</v>
      </c>
      <c r="C2159" s="8" t="str">
        <f>"符雪蓉"</f>
        <v>符雪蓉</v>
      </c>
      <c r="D2159" s="9" t="s">
        <v>1615</v>
      </c>
    </row>
    <row r="2160" customHeight="1" spans="1:4">
      <c r="A2160" s="7">
        <v>2158</v>
      </c>
      <c r="B2160" s="8" t="s">
        <v>1078</v>
      </c>
      <c r="C2160" s="8" t="str">
        <f>"张海英"</f>
        <v>张海英</v>
      </c>
      <c r="D2160" s="9" t="s">
        <v>1616</v>
      </c>
    </row>
    <row r="2161" customHeight="1" spans="1:4">
      <c r="A2161" s="7">
        <v>2159</v>
      </c>
      <c r="B2161" s="8" t="s">
        <v>1078</v>
      </c>
      <c r="C2161" s="8" t="str">
        <f>"邢博深"</f>
        <v>邢博深</v>
      </c>
      <c r="D2161" s="9" t="s">
        <v>1617</v>
      </c>
    </row>
    <row r="2162" customHeight="1" spans="1:4">
      <c r="A2162" s="7">
        <v>2160</v>
      </c>
      <c r="B2162" s="8" t="s">
        <v>1078</v>
      </c>
      <c r="C2162" s="8" t="str">
        <f>"吴文婷"</f>
        <v>吴文婷</v>
      </c>
      <c r="D2162" s="9" t="s">
        <v>167</v>
      </c>
    </row>
    <row r="2163" customHeight="1" spans="1:4">
      <c r="A2163" s="7">
        <v>2161</v>
      </c>
      <c r="B2163" s="8" t="s">
        <v>1078</v>
      </c>
      <c r="C2163" s="8" t="str">
        <f>"杭苗心"</f>
        <v>杭苗心</v>
      </c>
      <c r="D2163" s="9" t="s">
        <v>1618</v>
      </c>
    </row>
    <row r="2164" customHeight="1" spans="1:4">
      <c r="A2164" s="7">
        <v>2162</v>
      </c>
      <c r="B2164" s="8" t="s">
        <v>1078</v>
      </c>
      <c r="C2164" s="8" t="str">
        <f>"林亭含"</f>
        <v>林亭含</v>
      </c>
      <c r="D2164" s="9" t="s">
        <v>1619</v>
      </c>
    </row>
    <row r="2165" customHeight="1" spans="1:4">
      <c r="A2165" s="7">
        <v>2163</v>
      </c>
      <c r="B2165" s="8" t="s">
        <v>1078</v>
      </c>
      <c r="C2165" s="8" t="str">
        <f>"李舒"</f>
        <v>李舒</v>
      </c>
      <c r="D2165" s="9" t="s">
        <v>1620</v>
      </c>
    </row>
    <row r="2166" customHeight="1" spans="1:4">
      <c r="A2166" s="7">
        <v>2164</v>
      </c>
      <c r="B2166" s="8" t="s">
        <v>1078</v>
      </c>
      <c r="C2166" s="8" t="str">
        <f>"张清怡"</f>
        <v>张清怡</v>
      </c>
      <c r="D2166" s="9" t="s">
        <v>1621</v>
      </c>
    </row>
    <row r="2167" customHeight="1" spans="1:4">
      <c r="A2167" s="7">
        <v>2165</v>
      </c>
      <c r="B2167" s="8" t="s">
        <v>1078</v>
      </c>
      <c r="C2167" s="8" t="str">
        <f>"李品"</f>
        <v>李品</v>
      </c>
      <c r="D2167" s="9" t="s">
        <v>1622</v>
      </c>
    </row>
    <row r="2168" customHeight="1" spans="1:4">
      <c r="A2168" s="7">
        <v>2166</v>
      </c>
      <c r="B2168" s="8" t="s">
        <v>1078</v>
      </c>
      <c r="C2168" s="8" t="str">
        <f>"苏亚敏"</f>
        <v>苏亚敏</v>
      </c>
      <c r="D2168" s="9" t="s">
        <v>1623</v>
      </c>
    </row>
    <row r="2169" customHeight="1" spans="1:4">
      <c r="A2169" s="7">
        <v>2167</v>
      </c>
      <c r="B2169" s="8" t="s">
        <v>1078</v>
      </c>
      <c r="C2169" s="8" t="str">
        <f>"王铃"</f>
        <v>王铃</v>
      </c>
      <c r="D2169" s="9" t="s">
        <v>1624</v>
      </c>
    </row>
    <row r="2170" customHeight="1" spans="1:4">
      <c r="A2170" s="7">
        <v>2168</v>
      </c>
      <c r="B2170" s="8" t="s">
        <v>1078</v>
      </c>
      <c r="C2170" s="8" t="str">
        <f>"陈健"</f>
        <v>陈健</v>
      </c>
      <c r="D2170" s="9" t="s">
        <v>1625</v>
      </c>
    </row>
    <row r="2171" customHeight="1" spans="1:4">
      <c r="A2171" s="7">
        <v>2169</v>
      </c>
      <c r="B2171" s="8" t="s">
        <v>1078</v>
      </c>
      <c r="C2171" s="8" t="str">
        <f>"张曼"</f>
        <v>张曼</v>
      </c>
      <c r="D2171" s="9" t="s">
        <v>1626</v>
      </c>
    </row>
    <row r="2172" customHeight="1" spans="1:4">
      <c r="A2172" s="7">
        <v>2170</v>
      </c>
      <c r="B2172" s="8" t="s">
        <v>1078</v>
      </c>
      <c r="C2172" s="8" t="str">
        <f>"赵继媛"</f>
        <v>赵继媛</v>
      </c>
      <c r="D2172" s="9" t="s">
        <v>1627</v>
      </c>
    </row>
    <row r="2173" customHeight="1" spans="1:4">
      <c r="A2173" s="7">
        <v>2171</v>
      </c>
      <c r="B2173" s="8" t="s">
        <v>1078</v>
      </c>
      <c r="C2173" s="8" t="str">
        <f>"李馨宁"</f>
        <v>李馨宁</v>
      </c>
      <c r="D2173" s="9" t="s">
        <v>1628</v>
      </c>
    </row>
    <row r="2174" customHeight="1" spans="1:4">
      <c r="A2174" s="7">
        <v>2172</v>
      </c>
      <c r="B2174" s="8" t="s">
        <v>1078</v>
      </c>
      <c r="C2174" s="8" t="str">
        <f>"莫海燕"</f>
        <v>莫海燕</v>
      </c>
      <c r="D2174" s="9" t="s">
        <v>360</v>
      </c>
    </row>
    <row r="2175" customHeight="1" spans="1:4">
      <c r="A2175" s="7">
        <v>2173</v>
      </c>
      <c r="B2175" s="8" t="s">
        <v>1078</v>
      </c>
      <c r="C2175" s="8" t="str">
        <f>"刘宇佳"</f>
        <v>刘宇佳</v>
      </c>
      <c r="D2175" s="9" t="s">
        <v>1629</v>
      </c>
    </row>
    <row r="2176" customHeight="1" spans="1:4">
      <c r="A2176" s="7">
        <v>2174</v>
      </c>
      <c r="B2176" s="8" t="s">
        <v>1078</v>
      </c>
      <c r="C2176" s="8" t="str">
        <f>"张睿"</f>
        <v>张睿</v>
      </c>
      <c r="D2176" s="9" t="s">
        <v>1630</v>
      </c>
    </row>
    <row r="2177" customHeight="1" spans="1:4">
      <c r="A2177" s="7">
        <v>2175</v>
      </c>
      <c r="B2177" s="8" t="s">
        <v>1078</v>
      </c>
      <c r="C2177" s="8" t="str">
        <f>"杨珺珏"</f>
        <v>杨珺珏</v>
      </c>
      <c r="D2177" s="9" t="s">
        <v>258</v>
      </c>
    </row>
    <row r="2178" customHeight="1" spans="1:4">
      <c r="A2178" s="7">
        <v>2176</v>
      </c>
      <c r="B2178" s="8" t="s">
        <v>1078</v>
      </c>
      <c r="C2178" s="8" t="str">
        <f>"陈丽晶"</f>
        <v>陈丽晶</v>
      </c>
      <c r="D2178" s="9" t="s">
        <v>123</v>
      </c>
    </row>
    <row r="2179" customHeight="1" spans="1:4">
      <c r="A2179" s="7">
        <v>2177</v>
      </c>
      <c r="B2179" s="8" t="s">
        <v>1078</v>
      </c>
      <c r="C2179" s="8" t="str">
        <f>"吴巧"</f>
        <v>吴巧</v>
      </c>
      <c r="D2179" s="9" t="s">
        <v>1631</v>
      </c>
    </row>
    <row r="2180" customHeight="1" spans="1:4">
      <c r="A2180" s="7">
        <v>2178</v>
      </c>
      <c r="B2180" s="8" t="s">
        <v>1078</v>
      </c>
      <c r="C2180" s="8" t="str">
        <f>"谭学晶"</f>
        <v>谭学晶</v>
      </c>
      <c r="D2180" s="9" t="s">
        <v>1632</v>
      </c>
    </row>
    <row r="2181" customHeight="1" spans="1:4">
      <c r="A2181" s="7">
        <v>2179</v>
      </c>
      <c r="B2181" s="8" t="s">
        <v>1078</v>
      </c>
      <c r="C2181" s="8" t="str">
        <f>"黄赛惋"</f>
        <v>黄赛惋</v>
      </c>
      <c r="D2181" s="9" t="s">
        <v>1633</v>
      </c>
    </row>
    <row r="2182" customHeight="1" spans="1:4">
      <c r="A2182" s="7">
        <v>2180</v>
      </c>
      <c r="B2182" s="8" t="s">
        <v>1078</v>
      </c>
      <c r="C2182" s="8" t="str">
        <f>"赵秀香"</f>
        <v>赵秀香</v>
      </c>
      <c r="D2182" s="9" t="s">
        <v>1634</v>
      </c>
    </row>
    <row r="2183" customHeight="1" spans="1:4">
      <c r="A2183" s="7">
        <v>2181</v>
      </c>
      <c r="B2183" s="8" t="s">
        <v>1078</v>
      </c>
      <c r="C2183" s="8" t="str">
        <f>"孙碧玥"</f>
        <v>孙碧玥</v>
      </c>
      <c r="D2183" s="9" t="s">
        <v>1635</v>
      </c>
    </row>
    <row r="2184" customHeight="1" spans="1:4">
      <c r="A2184" s="7">
        <v>2182</v>
      </c>
      <c r="B2184" s="8" t="s">
        <v>1078</v>
      </c>
      <c r="C2184" s="8" t="str">
        <f>"赵宸萱"</f>
        <v>赵宸萱</v>
      </c>
      <c r="D2184" s="9" t="s">
        <v>1636</v>
      </c>
    </row>
    <row r="2185" customHeight="1" spans="1:4">
      <c r="A2185" s="7">
        <v>2183</v>
      </c>
      <c r="B2185" s="8" t="s">
        <v>1078</v>
      </c>
      <c r="C2185" s="8" t="str">
        <f>"陈雅"</f>
        <v>陈雅</v>
      </c>
      <c r="D2185" s="9" t="s">
        <v>904</v>
      </c>
    </row>
    <row r="2186" customHeight="1" spans="1:4">
      <c r="A2186" s="7">
        <v>2184</v>
      </c>
      <c r="B2186" s="8" t="s">
        <v>1078</v>
      </c>
      <c r="C2186" s="8" t="str">
        <f>"何莉娜"</f>
        <v>何莉娜</v>
      </c>
      <c r="D2186" s="9" t="s">
        <v>1637</v>
      </c>
    </row>
    <row r="2187" customHeight="1" spans="1:4">
      <c r="A2187" s="7">
        <v>2185</v>
      </c>
      <c r="B2187" s="8" t="s">
        <v>1078</v>
      </c>
      <c r="C2187" s="8" t="str">
        <f>"王莹莹"</f>
        <v>王莹莹</v>
      </c>
      <c r="D2187" s="9" t="s">
        <v>980</v>
      </c>
    </row>
    <row r="2188" customHeight="1" spans="1:4">
      <c r="A2188" s="7">
        <v>2186</v>
      </c>
      <c r="B2188" s="8" t="s">
        <v>1078</v>
      </c>
      <c r="C2188" s="8" t="str">
        <f>"符海妮"</f>
        <v>符海妮</v>
      </c>
      <c r="D2188" s="9" t="s">
        <v>1638</v>
      </c>
    </row>
    <row r="2189" customHeight="1" spans="1:4">
      <c r="A2189" s="7">
        <v>2187</v>
      </c>
      <c r="B2189" s="8" t="s">
        <v>1078</v>
      </c>
      <c r="C2189" s="8" t="str">
        <f>"吴慧"</f>
        <v>吴慧</v>
      </c>
      <c r="D2189" s="9" t="s">
        <v>1639</v>
      </c>
    </row>
    <row r="2190" customHeight="1" spans="1:4">
      <c r="A2190" s="7">
        <v>2188</v>
      </c>
      <c r="B2190" s="8" t="s">
        <v>1078</v>
      </c>
      <c r="C2190" s="8" t="str">
        <f>"张少艳"</f>
        <v>张少艳</v>
      </c>
      <c r="D2190" s="9" t="s">
        <v>54</v>
      </c>
    </row>
    <row r="2191" customHeight="1" spans="1:4">
      <c r="A2191" s="7">
        <v>2189</v>
      </c>
      <c r="B2191" s="8" t="s">
        <v>1078</v>
      </c>
      <c r="C2191" s="8" t="str">
        <f>"林圆圆"</f>
        <v>林圆圆</v>
      </c>
      <c r="D2191" s="9" t="s">
        <v>1640</v>
      </c>
    </row>
    <row r="2192" customHeight="1" spans="1:4">
      <c r="A2192" s="7">
        <v>2190</v>
      </c>
      <c r="B2192" s="8" t="s">
        <v>1078</v>
      </c>
      <c r="C2192" s="8" t="str">
        <f>"邢燕"</f>
        <v>邢燕</v>
      </c>
      <c r="D2192" s="9" t="s">
        <v>1500</v>
      </c>
    </row>
    <row r="2193" customHeight="1" spans="1:4">
      <c r="A2193" s="7">
        <v>2191</v>
      </c>
      <c r="B2193" s="8" t="s">
        <v>1078</v>
      </c>
      <c r="C2193" s="8" t="str">
        <f>"符罗娜"</f>
        <v>符罗娜</v>
      </c>
      <c r="D2193" s="9" t="s">
        <v>74</v>
      </c>
    </row>
    <row r="2194" customHeight="1" spans="1:4">
      <c r="A2194" s="7">
        <v>2192</v>
      </c>
      <c r="B2194" s="8" t="s">
        <v>1078</v>
      </c>
      <c r="C2194" s="8" t="str">
        <f>"刘佳"</f>
        <v>刘佳</v>
      </c>
      <c r="D2194" s="9" t="s">
        <v>1641</v>
      </c>
    </row>
    <row r="2195" customHeight="1" spans="1:4">
      <c r="A2195" s="7">
        <v>2193</v>
      </c>
      <c r="B2195" s="8" t="s">
        <v>1078</v>
      </c>
      <c r="C2195" s="8" t="str">
        <f>"谢美琪"</f>
        <v>谢美琪</v>
      </c>
      <c r="D2195" s="9" t="s">
        <v>1642</v>
      </c>
    </row>
    <row r="2196" customHeight="1" spans="1:4">
      <c r="A2196" s="7">
        <v>2194</v>
      </c>
      <c r="B2196" s="8" t="s">
        <v>1078</v>
      </c>
      <c r="C2196" s="8" t="str">
        <f>"王兰"</f>
        <v>王兰</v>
      </c>
      <c r="D2196" s="9" t="s">
        <v>1643</v>
      </c>
    </row>
    <row r="2197" customHeight="1" spans="1:4">
      <c r="A2197" s="7">
        <v>2195</v>
      </c>
      <c r="B2197" s="8" t="s">
        <v>1078</v>
      </c>
      <c r="C2197" s="8" t="str">
        <f>"邢叶"</f>
        <v>邢叶</v>
      </c>
      <c r="D2197" s="9" t="s">
        <v>449</v>
      </c>
    </row>
    <row r="2198" customHeight="1" spans="1:4">
      <c r="A2198" s="7">
        <v>2196</v>
      </c>
      <c r="B2198" s="8" t="s">
        <v>1078</v>
      </c>
      <c r="C2198" s="8" t="str">
        <f>"李小梅"</f>
        <v>李小梅</v>
      </c>
      <c r="D2198" s="9" t="s">
        <v>846</v>
      </c>
    </row>
    <row r="2199" customHeight="1" spans="1:4">
      <c r="A2199" s="7">
        <v>2197</v>
      </c>
      <c r="B2199" s="8" t="s">
        <v>1644</v>
      </c>
      <c r="C2199" s="8" t="str">
        <f>"江萍"</f>
        <v>江萍</v>
      </c>
      <c r="D2199" s="9" t="s">
        <v>1645</v>
      </c>
    </row>
    <row r="2200" customHeight="1" spans="1:4">
      <c r="A2200" s="7">
        <v>2198</v>
      </c>
      <c r="B2200" s="8" t="s">
        <v>1644</v>
      </c>
      <c r="C2200" s="8" t="str">
        <f>"范聪"</f>
        <v>范聪</v>
      </c>
      <c r="D2200" s="9" t="s">
        <v>1646</v>
      </c>
    </row>
    <row r="2201" customHeight="1" spans="1:4">
      <c r="A2201" s="7">
        <v>2199</v>
      </c>
      <c r="B2201" s="8" t="s">
        <v>1644</v>
      </c>
      <c r="C2201" s="8" t="str">
        <f>"林美旋"</f>
        <v>林美旋</v>
      </c>
      <c r="D2201" s="9" t="s">
        <v>1647</v>
      </c>
    </row>
    <row r="2202" customHeight="1" spans="1:4">
      <c r="A2202" s="7">
        <v>2200</v>
      </c>
      <c r="B2202" s="8" t="s">
        <v>1644</v>
      </c>
      <c r="C2202" s="8" t="str">
        <f>"王妍人"</f>
        <v>王妍人</v>
      </c>
      <c r="D2202" s="9" t="s">
        <v>1061</v>
      </c>
    </row>
    <row r="2203" customHeight="1" spans="1:4">
      <c r="A2203" s="7">
        <v>2201</v>
      </c>
      <c r="B2203" s="8" t="s">
        <v>1644</v>
      </c>
      <c r="C2203" s="8" t="str">
        <f>"许腾尹"</f>
        <v>许腾尹</v>
      </c>
      <c r="D2203" s="9" t="s">
        <v>333</v>
      </c>
    </row>
    <row r="2204" customHeight="1" spans="1:4">
      <c r="A2204" s="7">
        <v>2202</v>
      </c>
      <c r="B2204" s="8" t="s">
        <v>1644</v>
      </c>
      <c r="C2204" s="8" t="str">
        <f>"王长云"</f>
        <v>王长云</v>
      </c>
      <c r="D2204" s="9" t="s">
        <v>1378</v>
      </c>
    </row>
    <row r="2205" customHeight="1" spans="1:4">
      <c r="A2205" s="7">
        <v>2203</v>
      </c>
      <c r="B2205" s="8" t="s">
        <v>1644</v>
      </c>
      <c r="C2205" s="8" t="str">
        <f>"陈蓉"</f>
        <v>陈蓉</v>
      </c>
      <c r="D2205" s="9" t="s">
        <v>1648</v>
      </c>
    </row>
    <row r="2206" customHeight="1" spans="1:4">
      <c r="A2206" s="7">
        <v>2204</v>
      </c>
      <c r="B2206" s="8" t="s">
        <v>1644</v>
      </c>
      <c r="C2206" s="8" t="str">
        <f>"符丽丽"</f>
        <v>符丽丽</v>
      </c>
      <c r="D2206" s="9" t="s">
        <v>1649</v>
      </c>
    </row>
    <row r="2207" customHeight="1" spans="1:4">
      <c r="A2207" s="7">
        <v>2205</v>
      </c>
      <c r="B2207" s="8" t="s">
        <v>1644</v>
      </c>
      <c r="C2207" s="8" t="str">
        <f>"何婕"</f>
        <v>何婕</v>
      </c>
      <c r="D2207" s="9" t="s">
        <v>1650</v>
      </c>
    </row>
    <row r="2208" customHeight="1" spans="1:4">
      <c r="A2208" s="7">
        <v>2206</v>
      </c>
      <c r="B2208" s="8" t="s">
        <v>1644</v>
      </c>
      <c r="C2208" s="8" t="str">
        <f>"刘发因"</f>
        <v>刘发因</v>
      </c>
      <c r="D2208" s="9" t="s">
        <v>1306</v>
      </c>
    </row>
    <row r="2209" customHeight="1" spans="1:4">
      <c r="A2209" s="7">
        <v>2207</v>
      </c>
      <c r="B2209" s="8" t="s">
        <v>1644</v>
      </c>
      <c r="C2209" s="8" t="str">
        <f>"梁秀柳"</f>
        <v>梁秀柳</v>
      </c>
      <c r="D2209" s="9" t="s">
        <v>1651</v>
      </c>
    </row>
    <row r="2210" customHeight="1" spans="1:4">
      <c r="A2210" s="7">
        <v>2208</v>
      </c>
      <c r="B2210" s="8" t="s">
        <v>1644</v>
      </c>
      <c r="C2210" s="8" t="str">
        <f>"罗琪冉"</f>
        <v>罗琪冉</v>
      </c>
      <c r="D2210" s="9" t="s">
        <v>74</v>
      </c>
    </row>
    <row r="2211" customHeight="1" spans="1:4">
      <c r="A2211" s="7">
        <v>2209</v>
      </c>
      <c r="B2211" s="8" t="s">
        <v>1644</v>
      </c>
      <c r="C2211" s="8" t="str">
        <f>"林辛辛"</f>
        <v>林辛辛</v>
      </c>
      <c r="D2211" s="9" t="s">
        <v>1609</v>
      </c>
    </row>
    <row r="2212" customHeight="1" spans="1:4">
      <c r="A2212" s="7">
        <v>2210</v>
      </c>
      <c r="B2212" s="8" t="s">
        <v>1644</v>
      </c>
      <c r="C2212" s="8" t="str">
        <f>"吴小璐"</f>
        <v>吴小璐</v>
      </c>
      <c r="D2212" s="9" t="s">
        <v>402</v>
      </c>
    </row>
    <row r="2213" customHeight="1" spans="1:4">
      <c r="A2213" s="7">
        <v>2211</v>
      </c>
      <c r="B2213" s="8" t="s">
        <v>1644</v>
      </c>
      <c r="C2213" s="8" t="str">
        <f>"周娟"</f>
        <v>周娟</v>
      </c>
      <c r="D2213" s="9" t="s">
        <v>1652</v>
      </c>
    </row>
    <row r="2214" customHeight="1" spans="1:4">
      <c r="A2214" s="7">
        <v>2212</v>
      </c>
      <c r="B2214" s="8" t="s">
        <v>1644</v>
      </c>
      <c r="C2214" s="8" t="str">
        <f>"何欣欣"</f>
        <v>何欣欣</v>
      </c>
      <c r="D2214" s="9" t="s">
        <v>1110</v>
      </c>
    </row>
    <row r="2215" customHeight="1" spans="1:4">
      <c r="A2215" s="7">
        <v>2213</v>
      </c>
      <c r="B2215" s="8" t="s">
        <v>1644</v>
      </c>
      <c r="C2215" s="8" t="str">
        <f>"蔡爱仙"</f>
        <v>蔡爱仙</v>
      </c>
      <c r="D2215" s="9" t="s">
        <v>1202</v>
      </c>
    </row>
    <row r="2216" customHeight="1" spans="1:4">
      <c r="A2216" s="7">
        <v>2214</v>
      </c>
      <c r="B2216" s="8" t="s">
        <v>1644</v>
      </c>
      <c r="C2216" s="8" t="str">
        <f>"林德焱"</f>
        <v>林德焱</v>
      </c>
      <c r="D2216" s="9" t="s">
        <v>1653</v>
      </c>
    </row>
    <row r="2217" customHeight="1" spans="1:4">
      <c r="A2217" s="7">
        <v>2215</v>
      </c>
      <c r="B2217" s="8" t="s">
        <v>1644</v>
      </c>
      <c r="C2217" s="8" t="str">
        <f>"郑家愉"</f>
        <v>郑家愉</v>
      </c>
      <c r="D2217" s="9" t="s">
        <v>75</v>
      </c>
    </row>
    <row r="2218" customHeight="1" spans="1:4">
      <c r="A2218" s="7">
        <v>2216</v>
      </c>
      <c r="B2218" s="8" t="s">
        <v>1644</v>
      </c>
      <c r="C2218" s="8" t="str">
        <f>"陈姚杉"</f>
        <v>陈姚杉</v>
      </c>
      <c r="D2218" s="9" t="s">
        <v>75</v>
      </c>
    </row>
    <row r="2219" customHeight="1" spans="1:4">
      <c r="A2219" s="7">
        <v>2217</v>
      </c>
      <c r="B2219" s="8" t="s">
        <v>1644</v>
      </c>
      <c r="C2219" s="8" t="str">
        <f>"祁曼玉"</f>
        <v>祁曼玉</v>
      </c>
      <c r="D2219" s="9" t="s">
        <v>239</v>
      </c>
    </row>
    <row r="2220" customHeight="1" spans="1:4">
      <c r="A2220" s="7">
        <v>2218</v>
      </c>
      <c r="B2220" s="8" t="s">
        <v>1644</v>
      </c>
      <c r="C2220" s="8" t="str">
        <f>"董佳娜"</f>
        <v>董佳娜</v>
      </c>
      <c r="D2220" s="9" t="s">
        <v>376</v>
      </c>
    </row>
    <row r="2221" customHeight="1" spans="1:4">
      <c r="A2221" s="7">
        <v>2219</v>
      </c>
      <c r="B2221" s="8" t="s">
        <v>1644</v>
      </c>
      <c r="C2221" s="8" t="str">
        <f>"卢小婷"</f>
        <v>卢小婷</v>
      </c>
      <c r="D2221" s="9" t="s">
        <v>1654</v>
      </c>
    </row>
    <row r="2222" customHeight="1" spans="1:4">
      <c r="A2222" s="7">
        <v>2220</v>
      </c>
      <c r="B2222" s="8" t="s">
        <v>1644</v>
      </c>
      <c r="C2222" s="8" t="str">
        <f>"符丽霞"</f>
        <v>符丽霞</v>
      </c>
      <c r="D2222" s="9" t="s">
        <v>72</v>
      </c>
    </row>
    <row r="2223" customHeight="1" spans="1:4">
      <c r="A2223" s="7">
        <v>2221</v>
      </c>
      <c r="B2223" s="8" t="s">
        <v>1644</v>
      </c>
      <c r="C2223" s="8" t="str">
        <f>"黄慧娟"</f>
        <v>黄慧娟</v>
      </c>
      <c r="D2223" s="9" t="s">
        <v>1655</v>
      </c>
    </row>
    <row r="2224" customHeight="1" spans="1:4">
      <c r="A2224" s="7">
        <v>2222</v>
      </c>
      <c r="B2224" s="8" t="s">
        <v>1644</v>
      </c>
      <c r="C2224" s="8" t="str">
        <f>"林博升"</f>
        <v>林博升</v>
      </c>
      <c r="D2224" s="9" t="s">
        <v>1656</v>
      </c>
    </row>
    <row r="2225" customHeight="1" spans="1:4">
      <c r="A2225" s="7">
        <v>2223</v>
      </c>
      <c r="B2225" s="8" t="s">
        <v>1644</v>
      </c>
      <c r="C2225" s="8" t="str">
        <f>"文丹"</f>
        <v>文丹</v>
      </c>
      <c r="D2225" s="9" t="s">
        <v>802</v>
      </c>
    </row>
    <row r="2226" customHeight="1" spans="1:4">
      <c r="A2226" s="7">
        <v>2224</v>
      </c>
      <c r="B2226" s="8" t="s">
        <v>1644</v>
      </c>
      <c r="C2226" s="8" t="str">
        <f>"王幸子"</f>
        <v>王幸子</v>
      </c>
      <c r="D2226" s="9" t="s">
        <v>304</v>
      </c>
    </row>
    <row r="2227" customHeight="1" spans="1:4">
      <c r="A2227" s="7">
        <v>2225</v>
      </c>
      <c r="B2227" s="8" t="s">
        <v>1644</v>
      </c>
      <c r="C2227" s="8" t="str">
        <f>"唐天凤"</f>
        <v>唐天凤</v>
      </c>
      <c r="D2227" s="9" t="s">
        <v>1657</v>
      </c>
    </row>
    <row r="2228" customHeight="1" spans="1:4">
      <c r="A2228" s="7">
        <v>2226</v>
      </c>
      <c r="B2228" s="8" t="s">
        <v>1644</v>
      </c>
      <c r="C2228" s="8" t="str">
        <f>"冯欢"</f>
        <v>冯欢</v>
      </c>
      <c r="D2228" s="9" t="s">
        <v>1658</v>
      </c>
    </row>
    <row r="2229" customHeight="1" spans="1:4">
      <c r="A2229" s="7">
        <v>2227</v>
      </c>
      <c r="B2229" s="8" t="s">
        <v>1644</v>
      </c>
      <c r="C2229" s="8" t="str">
        <f>"符纯"</f>
        <v>符纯</v>
      </c>
      <c r="D2229" s="9" t="s">
        <v>1659</v>
      </c>
    </row>
    <row r="2230" customHeight="1" spans="1:4">
      <c r="A2230" s="7">
        <v>2228</v>
      </c>
      <c r="B2230" s="8" t="s">
        <v>1644</v>
      </c>
      <c r="C2230" s="8" t="str">
        <f>"罗成妹"</f>
        <v>罗成妹</v>
      </c>
      <c r="D2230" s="9" t="s">
        <v>454</v>
      </c>
    </row>
    <row r="2231" customHeight="1" spans="1:4">
      <c r="A2231" s="7">
        <v>2229</v>
      </c>
      <c r="B2231" s="8" t="s">
        <v>1644</v>
      </c>
      <c r="C2231" s="8" t="str">
        <f>"陈其伶"</f>
        <v>陈其伶</v>
      </c>
      <c r="D2231" s="9" t="s">
        <v>488</v>
      </c>
    </row>
    <row r="2232" customHeight="1" spans="1:4">
      <c r="A2232" s="7">
        <v>2230</v>
      </c>
      <c r="B2232" s="8" t="s">
        <v>1644</v>
      </c>
      <c r="C2232" s="8" t="str">
        <f>"蒋歆"</f>
        <v>蒋歆</v>
      </c>
      <c r="D2232" s="9" t="s">
        <v>378</v>
      </c>
    </row>
    <row r="2233" customHeight="1" spans="1:4">
      <c r="A2233" s="7">
        <v>2231</v>
      </c>
      <c r="B2233" s="8" t="s">
        <v>1644</v>
      </c>
      <c r="C2233" s="8" t="str">
        <f>"符钦女"</f>
        <v>符钦女</v>
      </c>
      <c r="D2233" s="9" t="s">
        <v>1660</v>
      </c>
    </row>
    <row r="2234" customHeight="1" spans="1:4">
      <c r="A2234" s="7">
        <v>2232</v>
      </c>
      <c r="B2234" s="8" t="s">
        <v>1644</v>
      </c>
      <c r="C2234" s="8" t="str">
        <f>"符现音"</f>
        <v>符现音</v>
      </c>
      <c r="D2234" s="9" t="s">
        <v>1661</v>
      </c>
    </row>
    <row r="2235" customHeight="1" spans="1:4">
      <c r="A2235" s="7">
        <v>2233</v>
      </c>
      <c r="B2235" s="8" t="s">
        <v>1644</v>
      </c>
      <c r="C2235" s="8" t="str">
        <f>"朱佩琛"</f>
        <v>朱佩琛</v>
      </c>
      <c r="D2235" s="9" t="s">
        <v>1662</v>
      </c>
    </row>
    <row r="2236" customHeight="1" spans="1:4">
      <c r="A2236" s="7">
        <v>2234</v>
      </c>
      <c r="B2236" s="8" t="s">
        <v>1644</v>
      </c>
      <c r="C2236" s="8" t="str">
        <f>"陈国珠"</f>
        <v>陈国珠</v>
      </c>
      <c r="D2236" s="9" t="s">
        <v>1128</v>
      </c>
    </row>
    <row r="2237" customHeight="1" spans="1:4">
      <c r="A2237" s="7">
        <v>2235</v>
      </c>
      <c r="B2237" s="8" t="s">
        <v>1644</v>
      </c>
      <c r="C2237" s="8" t="str">
        <f>"杜林青"</f>
        <v>杜林青</v>
      </c>
      <c r="D2237" s="9" t="s">
        <v>411</v>
      </c>
    </row>
    <row r="2238" customHeight="1" spans="1:4">
      <c r="A2238" s="7">
        <v>2236</v>
      </c>
      <c r="B2238" s="8" t="s">
        <v>1644</v>
      </c>
      <c r="C2238" s="8" t="str">
        <f>"洪明"</f>
        <v>洪明</v>
      </c>
      <c r="D2238" s="9" t="s">
        <v>1663</v>
      </c>
    </row>
    <row r="2239" customHeight="1" spans="1:4">
      <c r="A2239" s="7">
        <v>2237</v>
      </c>
      <c r="B2239" s="8" t="s">
        <v>1644</v>
      </c>
      <c r="C2239" s="8" t="str">
        <f>"陈承丽"</f>
        <v>陈承丽</v>
      </c>
      <c r="D2239" s="9" t="s">
        <v>1664</v>
      </c>
    </row>
    <row r="2240" customHeight="1" spans="1:4">
      <c r="A2240" s="7">
        <v>2238</v>
      </c>
      <c r="B2240" s="8" t="s">
        <v>1644</v>
      </c>
      <c r="C2240" s="8" t="str">
        <f>"王书根"</f>
        <v>王书根</v>
      </c>
      <c r="D2240" s="9" t="s">
        <v>91</v>
      </c>
    </row>
    <row r="2241" customHeight="1" spans="1:4">
      <c r="A2241" s="7">
        <v>2239</v>
      </c>
      <c r="B2241" s="8" t="s">
        <v>1644</v>
      </c>
      <c r="C2241" s="8" t="str">
        <f>"张思涵"</f>
        <v>张思涵</v>
      </c>
      <c r="D2241" s="9" t="s">
        <v>1665</v>
      </c>
    </row>
    <row r="2242" customHeight="1" spans="1:4">
      <c r="A2242" s="7">
        <v>2240</v>
      </c>
      <c r="B2242" s="8" t="s">
        <v>1644</v>
      </c>
      <c r="C2242" s="8" t="str">
        <f>"高喜红"</f>
        <v>高喜红</v>
      </c>
      <c r="D2242" s="9" t="s">
        <v>988</v>
      </c>
    </row>
    <row r="2243" customHeight="1" spans="1:4">
      <c r="A2243" s="7">
        <v>2241</v>
      </c>
      <c r="B2243" s="8" t="s">
        <v>1644</v>
      </c>
      <c r="C2243" s="8" t="str">
        <f>"刘夏洋洋"</f>
        <v>刘夏洋洋</v>
      </c>
      <c r="D2243" s="9" t="s">
        <v>1666</v>
      </c>
    </row>
    <row r="2244" customHeight="1" spans="1:4">
      <c r="A2244" s="7">
        <v>2242</v>
      </c>
      <c r="B2244" s="8" t="s">
        <v>1644</v>
      </c>
      <c r="C2244" s="8" t="str">
        <f>"王玫"</f>
        <v>王玫</v>
      </c>
      <c r="D2244" s="9" t="s">
        <v>1436</v>
      </c>
    </row>
    <row r="2245" customHeight="1" spans="1:4">
      <c r="A2245" s="7">
        <v>2243</v>
      </c>
      <c r="B2245" s="8" t="s">
        <v>1644</v>
      </c>
      <c r="C2245" s="8" t="str">
        <f>"李虹"</f>
        <v>李虹</v>
      </c>
      <c r="D2245" s="9" t="s">
        <v>1667</v>
      </c>
    </row>
    <row r="2246" customHeight="1" spans="1:4">
      <c r="A2246" s="7">
        <v>2244</v>
      </c>
      <c r="B2246" s="8" t="s">
        <v>1644</v>
      </c>
      <c r="C2246" s="8" t="str">
        <f>"陈玲"</f>
        <v>陈玲</v>
      </c>
      <c r="D2246" s="9" t="s">
        <v>802</v>
      </c>
    </row>
    <row r="2247" customHeight="1" spans="1:4">
      <c r="A2247" s="7">
        <v>2245</v>
      </c>
      <c r="B2247" s="8" t="s">
        <v>1644</v>
      </c>
      <c r="C2247" s="8" t="str">
        <f>"李丽"</f>
        <v>李丽</v>
      </c>
      <c r="D2247" s="9" t="s">
        <v>1668</v>
      </c>
    </row>
    <row r="2248" customHeight="1" spans="1:4">
      <c r="A2248" s="7">
        <v>2246</v>
      </c>
      <c r="B2248" s="8" t="s">
        <v>1644</v>
      </c>
      <c r="C2248" s="8" t="str">
        <f>"李德萍"</f>
        <v>李德萍</v>
      </c>
      <c r="D2248" s="9" t="s">
        <v>1669</v>
      </c>
    </row>
    <row r="2249" customHeight="1" spans="1:4">
      <c r="A2249" s="7">
        <v>2247</v>
      </c>
      <c r="B2249" s="8" t="s">
        <v>1644</v>
      </c>
      <c r="C2249" s="8" t="str">
        <f>"符雪妮"</f>
        <v>符雪妮</v>
      </c>
      <c r="D2249" s="9" t="s">
        <v>1670</v>
      </c>
    </row>
    <row r="2250" customHeight="1" spans="1:4">
      <c r="A2250" s="7">
        <v>2248</v>
      </c>
      <c r="B2250" s="8" t="s">
        <v>1644</v>
      </c>
      <c r="C2250" s="8" t="str">
        <f>"文敬珍"</f>
        <v>文敬珍</v>
      </c>
      <c r="D2250" s="9" t="s">
        <v>1671</v>
      </c>
    </row>
    <row r="2251" customHeight="1" spans="1:4">
      <c r="A2251" s="7">
        <v>2249</v>
      </c>
      <c r="B2251" s="8" t="s">
        <v>1644</v>
      </c>
      <c r="C2251" s="8" t="str">
        <f>"符策飞"</f>
        <v>符策飞</v>
      </c>
      <c r="D2251" s="9" t="s">
        <v>1672</v>
      </c>
    </row>
    <row r="2252" customHeight="1" spans="1:4">
      <c r="A2252" s="7">
        <v>2250</v>
      </c>
      <c r="B2252" s="8" t="s">
        <v>1644</v>
      </c>
      <c r="C2252" s="8" t="str">
        <f>"李亚兰"</f>
        <v>李亚兰</v>
      </c>
      <c r="D2252" s="9" t="s">
        <v>1673</v>
      </c>
    </row>
    <row r="2253" customHeight="1" spans="1:4">
      <c r="A2253" s="7">
        <v>2251</v>
      </c>
      <c r="B2253" s="8" t="s">
        <v>1644</v>
      </c>
      <c r="C2253" s="8" t="str">
        <f>"李永菊"</f>
        <v>李永菊</v>
      </c>
      <c r="D2253" s="9" t="s">
        <v>1674</v>
      </c>
    </row>
    <row r="2254" customHeight="1" spans="1:4">
      <c r="A2254" s="7">
        <v>2252</v>
      </c>
      <c r="B2254" s="8" t="s">
        <v>1644</v>
      </c>
      <c r="C2254" s="8" t="str">
        <f>"梁珍榕"</f>
        <v>梁珍榕</v>
      </c>
      <c r="D2254" s="9" t="s">
        <v>809</v>
      </c>
    </row>
    <row r="2255" customHeight="1" spans="1:4">
      <c r="A2255" s="7">
        <v>2253</v>
      </c>
      <c r="B2255" s="8" t="s">
        <v>1644</v>
      </c>
      <c r="C2255" s="8" t="str">
        <f>"符文晶"</f>
        <v>符文晶</v>
      </c>
      <c r="D2255" s="9" t="s">
        <v>1675</v>
      </c>
    </row>
    <row r="2256" customHeight="1" spans="1:4">
      <c r="A2256" s="7">
        <v>2254</v>
      </c>
      <c r="B2256" s="8" t="s">
        <v>1644</v>
      </c>
      <c r="C2256" s="8" t="str">
        <f>"陈平"</f>
        <v>陈平</v>
      </c>
      <c r="D2256" s="9" t="s">
        <v>17</v>
      </c>
    </row>
    <row r="2257" customHeight="1" spans="1:4">
      <c r="A2257" s="7">
        <v>2255</v>
      </c>
      <c r="B2257" s="8" t="s">
        <v>1644</v>
      </c>
      <c r="C2257" s="8" t="str">
        <f>"陈韵"</f>
        <v>陈韵</v>
      </c>
      <c r="D2257" s="9" t="s">
        <v>75</v>
      </c>
    </row>
    <row r="2258" customHeight="1" spans="1:4">
      <c r="A2258" s="7">
        <v>2256</v>
      </c>
      <c r="B2258" s="8" t="s">
        <v>1644</v>
      </c>
      <c r="C2258" s="8" t="str">
        <f>"许琳"</f>
        <v>许琳</v>
      </c>
      <c r="D2258" s="9" t="s">
        <v>1197</v>
      </c>
    </row>
    <row r="2259" customHeight="1" spans="1:4">
      <c r="A2259" s="7">
        <v>2257</v>
      </c>
      <c r="B2259" s="8" t="s">
        <v>1644</v>
      </c>
      <c r="C2259" s="8" t="str">
        <f>"周媚"</f>
        <v>周媚</v>
      </c>
      <c r="D2259" s="9" t="s">
        <v>1676</v>
      </c>
    </row>
    <row r="2260" customHeight="1" spans="1:4">
      <c r="A2260" s="7">
        <v>2258</v>
      </c>
      <c r="B2260" s="8" t="s">
        <v>1644</v>
      </c>
      <c r="C2260" s="8" t="str">
        <f>"吴惠明"</f>
        <v>吴惠明</v>
      </c>
      <c r="D2260" s="9" t="s">
        <v>1677</v>
      </c>
    </row>
    <row r="2261" customHeight="1" spans="1:4">
      <c r="A2261" s="7">
        <v>2259</v>
      </c>
      <c r="B2261" s="8" t="s">
        <v>1644</v>
      </c>
      <c r="C2261" s="8" t="str">
        <f>"邓金雪"</f>
        <v>邓金雪</v>
      </c>
      <c r="D2261" s="9" t="s">
        <v>997</v>
      </c>
    </row>
    <row r="2262" customHeight="1" spans="1:4">
      <c r="A2262" s="7">
        <v>2260</v>
      </c>
      <c r="B2262" s="8" t="s">
        <v>1644</v>
      </c>
      <c r="C2262" s="8" t="str">
        <f>"王意溦"</f>
        <v>王意溦</v>
      </c>
      <c r="D2262" s="9" t="s">
        <v>1678</v>
      </c>
    </row>
    <row r="2263" customHeight="1" spans="1:4">
      <c r="A2263" s="7">
        <v>2261</v>
      </c>
      <c r="B2263" s="8" t="s">
        <v>1644</v>
      </c>
      <c r="C2263" s="8" t="str">
        <f>"连冬燕"</f>
        <v>连冬燕</v>
      </c>
      <c r="D2263" s="9" t="s">
        <v>1679</v>
      </c>
    </row>
    <row r="2264" customHeight="1" spans="1:4">
      <c r="A2264" s="7">
        <v>2262</v>
      </c>
      <c r="B2264" s="8" t="s">
        <v>1644</v>
      </c>
      <c r="C2264" s="8" t="str">
        <f>"符有妹"</f>
        <v>符有妹</v>
      </c>
      <c r="D2264" s="9" t="s">
        <v>977</v>
      </c>
    </row>
    <row r="2265" customHeight="1" spans="1:4">
      <c r="A2265" s="7">
        <v>2263</v>
      </c>
      <c r="B2265" s="8" t="s">
        <v>1644</v>
      </c>
      <c r="C2265" s="8" t="str">
        <f>"吴婷婷"</f>
        <v>吴婷婷</v>
      </c>
      <c r="D2265" s="9" t="s">
        <v>1680</v>
      </c>
    </row>
    <row r="2266" customHeight="1" spans="1:4">
      <c r="A2266" s="7">
        <v>2264</v>
      </c>
      <c r="B2266" s="8" t="s">
        <v>1644</v>
      </c>
      <c r="C2266" s="8" t="str">
        <f>"许秋丽"</f>
        <v>许秋丽</v>
      </c>
      <c r="D2266" s="9" t="s">
        <v>1681</v>
      </c>
    </row>
    <row r="2267" customHeight="1" spans="1:4">
      <c r="A2267" s="7">
        <v>2265</v>
      </c>
      <c r="B2267" s="8" t="s">
        <v>1644</v>
      </c>
      <c r="C2267" s="8" t="str">
        <f>"陈丽梦"</f>
        <v>陈丽梦</v>
      </c>
      <c r="D2267" s="9" t="s">
        <v>1682</v>
      </c>
    </row>
    <row r="2268" customHeight="1" spans="1:4">
      <c r="A2268" s="7">
        <v>2266</v>
      </c>
      <c r="B2268" s="8" t="s">
        <v>1644</v>
      </c>
      <c r="C2268" s="8" t="str">
        <f>"陈金霞"</f>
        <v>陈金霞</v>
      </c>
      <c r="D2268" s="9" t="s">
        <v>1683</v>
      </c>
    </row>
    <row r="2269" customHeight="1" spans="1:4">
      <c r="A2269" s="7">
        <v>2267</v>
      </c>
      <c r="B2269" s="8" t="s">
        <v>1644</v>
      </c>
      <c r="C2269" s="8" t="str">
        <f>"王冬玲"</f>
        <v>王冬玲</v>
      </c>
      <c r="D2269" s="9" t="s">
        <v>704</v>
      </c>
    </row>
    <row r="2270" customHeight="1" spans="1:4">
      <c r="A2270" s="7">
        <v>2268</v>
      </c>
      <c r="B2270" s="8" t="s">
        <v>1644</v>
      </c>
      <c r="C2270" s="8" t="str">
        <f>"姜春梅"</f>
        <v>姜春梅</v>
      </c>
      <c r="D2270" s="9" t="s">
        <v>1684</v>
      </c>
    </row>
    <row r="2271" customHeight="1" spans="1:4">
      <c r="A2271" s="7">
        <v>2269</v>
      </c>
      <c r="B2271" s="8" t="s">
        <v>1644</v>
      </c>
      <c r="C2271" s="8" t="str">
        <f>"陈亮"</f>
        <v>陈亮</v>
      </c>
      <c r="D2271" s="9" t="s">
        <v>1685</v>
      </c>
    </row>
    <row r="2272" customHeight="1" spans="1:4">
      <c r="A2272" s="7">
        <v>2270</v>
      </c>
      <c r="B2272" s="8" t="s">
        <v>1644</v>
      </c>
      <c r="C2272" s="8" t="str">
        <f>"张涵雅"</f>
        <v>张涵雅</v>
      </c>
      <c r="D2272" s="9" t="s">
        <v>1686</v>
      </c>
    </row>
    <row r="2273" customHeight="1" spans="1:4">
      <c r="A2273" s="7">
        <v>2271</v>
      </c>
      <c r="B2273" s="8" t="s">
        <v>1644</v>
      </c>
      <c r="C2273" s="8" t="str">
        <f>"何雪妮"</f>
        <v>何雪妮</v>
      </c>
      <c r="D2273" s="9" t="s">
        <v>1687</v>
      </c>
    </row>
    <row r="2274" customHeight="1" spans="1:4">
      <c r="A2274" s="7">
        <v>2272</v>
      </c>
      <c r="B2274" s="8" t="s">
        <v>1644</v>
      </c>
      <c r="C2274" s="8" t="str">
        <f>"王淋"</f>
        <v>王淋</v>
      </c>
      <c r="D2274" s="9" t="s">
        <v>75</v>
      </c>
    </row>
    <row r="2275" customHeight="1" spans="1:4">
      <c r="A2275" s="7">
        <v>2273</v>
      </c>
      <c r="B2275" s="8" t="s">
        <v>1644</v>
      </c>
      <c r="C2275" s="8" t="str">
        <f>"钟丽娜"</f>
        <v>钟丽娜</v>
      </c>
      <c r="D2275" s="9" t="s">
        <v>1688</v>
      </c>
    </row>
    <row r="2276" customHeight="1" spans="1:4">
      <c r="A2276" s="7">
        <v>2274</v>
      </c>
      <c r="B2276" s="8" t="s">
        <v>1644</v>
      </c>
      <c r="C2276" s="8" t="str">
        <f>"徐梦佳"</f>
        <v>徐梦佳</v>
      </c>
      <c r="D2276" s="9" t="s">
        <v>885</v>
      </c>
    </row>
    <row r="2277" customHeight="1" spans="1:4">
      <c r="A2277" s="7">
        <v>2275</v>
      </c>
      <c r="B2277" s="8" t="s">
        <v>1644</v>
      </c>
      <c r="C2277" s="8" t="str">
        <f>"赵学清"</f>
        <v>赵学清</v>
      </c>
      <c r="D2277" s="9" t="s">
        <v>1498</v>
      </c>
    </row>
    <row r="2278" customHeight="1" spans="1:4">
      <c r="A2278" s="7">
        <v>2276</v>
      </c>
      <c r="B2278" s="8" t="s">
        <v>1644</v>
      </c>
      <c r="C2278" s="8" t="str">
        <f>"张婧"</f>
        <v>张婧</v>
      </c>
      <c r="D2278" s="9" t="s">
        <v>1689</v>
      </c>
    </row>
    <row r="2279" customHeight="1" spans="1:4">
      <c r="A2279" s="7">
        <v>2277</v>
      </c>
      <c r="B2279" s="8" t="s">
        <v>1644</v>
      </c>
      <c r="C2279" s="8" t="str">
        <f>"曾艳"</f>
        <v>曾艳</v>
      </c>
      <c r="D2279" s="9" t="s">
        <v>1690</v>
      </c>
    </row>
    <row r="2280" customHeight="1" spans="1:4">
      <c r="A2280" s="7">
        <v>2278</v>
      </c>
      <c r="B2280" s="8" t="s">
        <v>1644</v>
      </c>
      <c r="C2280" s="8" t="str">
        <f>"刘乐曦"</f>
        <v>刘乐曦</v>
      </c>
      <c r="D2280" s="9" t="s">
        <v>1691</v>
      </c>
    </row>
    <row r="2281" customHeight="1" spans="1:4">
      <c r="A2281" s="7">
        <v>2279</v>
      </c>
      <c r="B2281" s="8" t="s">
        <v>1692</v>
      </c>
      <c r="C2281" s="8" t="str">
        <f>"岑雄玲"</f>
        <v>岑雄玲</v>
      </c>
      <c r="D2281" s="9" t="s">
        <v>1693</v>
      </c>
    </row>
    <row r="2282" customHeight="1" spans="1:4">
      <c r="A2282" s="7">
        <v>2280</v>
      </c>
      <c r="B2282" s="8" t="s">
        <v>1692</v>
      </c>
      <c r="C2282" s="8" t="str">
        <f>"王明琳"</f>
        <v>王明琳</v>
      </c>
      <c r="D2282" s="9" t="s">
        <v>1694</v>
      </c>
    </row>
    <row r="2283" customHeight="1" spans="1:4">
      <c r="A2283" s="7">
        <v>2281</v>
      </c>
      <c r="B2283" s="8" t="s">
        <v>1692</v>
      </c>
      <c r="C2283" s="8" t="str">
        <f>"孟柳青"</f>
        <v>孟柳青</v>
      </c>
      <c r="D2283" s="9" t="s">
        <v>858</v>
      </c>
    </row>
    <row r="2284" customHeight="1" spans="1:4">
      <c r="A2284" s="7">
        <v>2282</v>
      </c>
      <c r="B2284" s="8" t="s">
        <v>1692</v>
      </c>
      <c r="C2284" s="8" t="str">
        <f>"邹丹丹"</f>
        <v>邹丹丹</v>
      </c>
      <c r="D2284" s="9" t="s">
        <v>1650</v>
      </c>
    </row>
    <row r="2285" customHeight="1" spans="1:4">
      <c r="A2285" s="7">
        <v>2283</v>
      </c>
      <c r="B2285" s="8" t="s">
        <v>1692</v>
      </c>
      <c r="C2285" s="8" t="str">
        <f>"王巧"</f>
        <v>王巧</v>
      </c>
      <c r="D2285" s="9" t="s">
        <v>1285</v>
      </c>
    </row>
    <row r="2286" customHeight="1" spans="1:4">
      <c r="A2286" s="7">
        <v>2284</v>
      </c>
      <c r="B2286" s="8" t="s">
        <v>1692</v>
      </c>
      <c r="C2286" s="8" t="str">
        <f>"罗艳芬"</f>
        <v>罗艳芬</v>
      </c>
      <c r="D2286" s="9" t="s">
        <v>553</v>
      </c>
    </row>
    <row r="2287" customHeight="1" spans="1:4">
      <c r="A2287" s="7">
        <v>2285</v>
      </c>
      <c r="B2287" s="8" t="s">
        <v>1692</v>
      </c>
      <c r="C2287" s="8" t="str">
        <f>"王秀颖"</f>
        <v>王秀颖</v>
      </c>
      <c r="D2287" s="9" t="s">
        <v>107</v>
      </c>
    </row>
    <row r="2288" customHeight="1" spans="1:4">
      <c r="A2288" s="7">
        <v>2286</v>
      </c>
      <c r="B2288" s="8" t="s">
        <v>1692</v>
      </c>
      <c r="C2288" s="8" t="str">
        <f>"韦彩丹"</f>
        <v>韦彩丹</v>
      </c>
      <c r="D2288" s="9" t="s">
        <v>408</v>
      </c>
    </row>
    <row r="2289" customHeight="1" spans="1:4">
      <c r="A2289" s="7">
        <v>2287</v>
      </c>
      <c r="B2289" s="8" t="s">
        <v>1692</v>
      </c>
      <c r="C2289" s="8" t="str">
        <f>"唐青霞"</f>
        <v>唐青霞</v>
      </c>
      <c r="D2289" s="9" t="s">
        <v>1695</v>
      </c>
    </row>
    <row r="2290" customHeight="1" spans="1:4">
      <c r="A2290" s="7">
        <v>2288</v>
      </c>
      <c r="B2290" s="8" t="s">
        <v>1692</v>
      </c>
      <c r="C2290" s="8" t="str">
        <f>"邢维思"</f>
        <v>邢维思</v>
      </c>
      <c r="D2290" s="9" t="s">
        <v>1696</v>
      </c>
    </row>
    <row r="2291" customHeight="1" spans="1:4">
      <c r="A2291" s="7">
        <v>2289</v>
      </c>
      <c r="B2291" s="8" t="s">
        <v>1692</v>
      </c>
      <c r="C2291" s="8" t="str">
        <f>"林琳"</f>
        <v>林琳</v>
      </c>
      <c r="D2291" s="9" t="s">
        <v>1282</v>
      </c>
    </row>
    <row r="2292" customHeight="1" spans="1:4">
      <c r="A2292" s="7">
        <v>2290</v>
      </c>
      <c r="B2292" s="8" t="s">
        <v>1692</v>
      </c>
      <c r="C2292" s="8" t="str">
        <f>"陈芳芳"</f>
        <v>陈芳芳</v>
      </c>
      <c r="D2292" s="9" t="s">
        <v>838</v>
      </c>
    </row>
    <row r="2293" customHeight="1" spans="1:4">
      <c r="A2293" s="7">
        <v>2291</v>
      </c>
      <c r="B2293" s="8" t="s">
        <v>1692</v>
      </c>
      <c r="C2293" s="8" t="str">
        <f>"符芳芳"</f>
        <v>符芳芳</v>
      </c>
      <c r="D2293" s="9" t="s">
        <v>31</v>
      </c>
    </row>
    <row r="2294" customHeight="1" spans="1:4">
      <c r="A2294" s="7">
        <v>2292</v>
      </c>
      <c r="B2294" s="8" t="s">
        <v>1692</v>
      </c>
      <c r="C2294" s="8" t="str">
        <f>"王柔"</f>
        <v>王柔</v>
      </c>
      <c r="D2294" s="9" t="s">
        <v>518</v>
      </c>
    </row>
    <row r="2295" customHeight="1" spans="1:4">
      <c r="A2295" s="7">
        <v>2293</v>
      </c>
      <c r="B2295" s="8" t="s">
        <v>1692</v>
      </c>
      <c r="C2295" s="8" t="str">
        <f>"王倩"</f>
        <v>王倩</v>
      </c>
      <c r="D2295" s="9" t="s">
        <v>402</v>
      </c>
    </row>
    <row r="2296" customHeight="1" spans="1:4">
      <c r="A2296" s="7">
        <v>2294</v>
      </c>
      <c r="B2296" s="8" t="s">
        <v>1692</v>
      </c>
      <c r="C2296" s="8" t="str">
        <f>"符叶丽"</f>
        <v>符叶丽</v>
      </c>
      <c r="D2296" s="9" t="s">
        <v>1697</v>
      </c>
    </row>
    <row r="2297" customHeight="1" spans="1:4">
      <c r="A2297" s="7">
        <v>2295</v>
      </c>
      <c r="B2297" s="8" t="s">
        <v>1692</v>
      </c>
      <c r="C2297" s="8" t="str">
        <f>"王俊"</f>
        <v>王俊</v>
      </c>
      <c r="D2297" s="9" t="s">
        <v>1698</v>
      </c>
    </row>
    <row r="2298" customHeight="1" spans="1:4">
      <c r="A2298" s="7">
        <v>2296</v>
      </c>
      <c r="B2298" s="8" t="s">
        <v>1692</v>
      </c>
      <c r="C2298" s="8" t="str">
        <f>"刘灿"</f>
        <v>刘灿</v>
      </c>
      <c r="D2298" s="9" t="s">
        <v>1699</v>
      </c>
    </row>
    <row r="2299" customHeight="1" spans="1:4">
      <c r="A2299" s="7">
        <v>2297</v>
      </c>
      <c r="B2299" s="8" t="s">
        <v>1692</v>
      </c>
      <c r="C2299" s="8" t="str">
        <f>"张慧娴"</f>
        <v>张慧娴</v>
      </c>
      <c r="D2299" s="9" t="s">
        <v>332</v>
      </c>
    </row>
    <row r="2300" customHeight="1" spans="1:4">
      <c r="A2300" s="7">
        <v>2298</v>
      </c>
      <c r="B2300" s="8" t="s">
        <v>1692</v>
      </c>
      <c r="C2300" s="8" t="str">
        <f>"林以心"</f>
        <v>林以心</v>
      </c>
      <c r="D2300" s="9" t="s">
        <v>641</v>
      </c>
    </row>
    <row r="2301" customHeight="1" spans="1:4">
      <c r="A2301" s="7">
        <v>2299</v>
      </c>
      <c r="B2301" s="8" t="s">
        <v>1692</v>
      </c>
      <c r="C2301" s="8" t="str">
        <f>"戚小娜"</f>
        <v>戚小娜</v>
      </c>
      <c r="D2301" s="9" t="s">
        <v>10</v>
      </c>
    </row>
    <row r="2302" customHeight="1" spans="1:4">
      <c r="A2302" s="7">
        <v>2300</v>
      </c>
      <c r="B2302" s="8" t="s">
        <v>1692</v>
      </c>
      <c r="C2302" s="8" t="str">
        <f>"杨宁"</f>
        <v>杨宁</v>
      </c>
      <c r="D2302" s="9" t="s">
        <v>488</v>
      </c>
    </row>
    <row r="2303" customHeight="1" spans="1:4">
      <c r="A2303" s="7">
        <v>2301</v>
      </c>
      <c r="B2303" s="8" t="s">
        <v>1692</v>
      </c>
      <c r="C2303" s="8" t="str">
        <f>"倪德霞"</f>
        <v>倪德霞</v>
      </c>
      <c r="D2303" s="9" t="s">
        <v>1700</v>
      </c>
    </row>
    <row r="2304" customHeight="1" spans="1:4">
      <c r="A2304" s="7">
        <v>2302</v>
      </c>
      <c r="B2304" s="8" t="s">
        <v>1692</v>
      </c>
      <c r="C2304" s="8" t="str">
        <f>"林敏"</f>
        <v>林敏</v>
      </c>
      <c r="D2304" s="9" t="s">
        <v>528</v>
      </c>
    </row>
    <row r="2305" customHeight="1" spans="1:4">
      <c r="A2305" s="7">
        <v>2303</v>
      </c>
      <c r="B2305" s="8" t="s">
        <v>1692</v>
      </c>
      <c r="C2305" s="8" t="str">
        <f>"吕林穗"</f>
        <v>吕林穗</v>
      </c>
      <c r="D2305" s="9" t="s">
        <v>99</v>
      </c>
    </row>
    <row r="2306" customHeight="1" spans="1:4">
      <c r="A2306" s="7">
        <v>2304</v>
      </c>
      <c r="B2306" s="8" t="s">
        <v>1692</v>
      </c>
      <c r="C2306" s="8" t="str">
        <f>"郭小燕"</f>
        <v>郭小燕</v>
      </c>
      <c r="D2306" s="9" t="s">
        <v>1701</v>
      </c>
    </row>
    <row r="2307" customHeight="1" spans="1:4">
      <c r="A2307" s="7">
        <v>2305</v>
      </c>
      <c r="B2307" s="8" t="s">
        <v>1692</v>
      </c>
      <c r="C2307" s="8" t="str">
        <f>"曾环"</f>
        <v>曾环</v>
      </c>
      <c r="D2307" s="9" t="s">
        <v>1702</v>
      </c>
    </row>
    <row r="2308" customHeight="1" spans="1:4">
      <c r="A2308" s="7">
        <v>2306</v>
      </c>
      <c r="B2308" s="8" t="s">
        <v>1692</v>
      </c>
      <c r="C2308" s="8" t="str">
        <f>"李敏"</f>
        <v>李敏</v>
      </c>
      <c r="D2308" s="9" t="s">
        <v>1703</v>
      </c>
    </row>
    <row r="2309" customHeight="1" spans="1:4">
      <c r="A2309" s="7">
        <v>2307</v>
      </c>
      <c r="B2309" s="8" t="s">
        <v>1692</v>
      </c>
      <c r="C2309" s="8" t="str">
        <f>"温丽雯"</f>
        <v>温丽雯</v>
      </c>
      <c r="D2309" s="9" t="s">
        <v>502</v>
      </c>
    </row>
    <row r="2310" customHeight="1" spans="1:4">
      <c r="A2310" s="7">
        <v>2308</v>
      </c>
      <c r="B2310" s="8" t="s">
        <v>1692</v>
      </c>
      <c r="C2310" s="8" t="str">
        <f>"邢筱云"</f>
        <v>邢筱云</v>
      </c>
      <c r="D2310" s="9" t="s">
        <v>125</v>
      </c>
    </row>
    <row r="2311" customHeight="1" spans="1:4">
      <c r="A2311" s="7">
        <v>2309</v>
      </c>
      <c r="B2311" s="8" t="s">
        <v>1692</v>
      </c>
      <c r="C2311" s="8" t="str">
        <f>"符坤霞"</f>
        <v>符坤霞</v>
      </c>
      <c r="D2311" s="9" t="s">
        <v>111</v>
      </c>
    </row>
    <row r="2312" customHeight="1" spans="1:4">
      <c r="A2312" s="7">
        <v>2310</v>
      </c>
      <c r="B2312" s="8" t="s">
        <v>1692</v>
      </c>
      <c r="C2312" s="8" t="str">
        <f>"王晓丹"</f>
        <v>王晓丹</v>
      </c>
      <c r="D2312" s="9" t="s">
        <v>1501</v>
      </c>
    </row>
    <row r="2313" customHeight="1" spans="1:4">
      <c r="A2313" s="7">
        <v>2311</v>
      </c>
      <c r="B2313" s="8" t="s">
        <v>1692</v>
      </c>
      <c r="C2313" s="8" t="str">
        <f>"杨茜"</f>
        <v>杨茜</v>
      </c>
      <c r="D2313" s="9" t="s">
        <v>1632</v>
      </c>
    </row>
    <row r="2314" customHeight="1" spans="1:4">
      <c r="A2314" s="7">
        <v>2312</v>
      </c>
      <c r="B2314" s="8" t="s">
        <v>1692</v>
      </c>
      <c r="C2314" s="8" t="str">
        <f>"孟丹丹"</f>
        <v>孟丹丹</v>
      </c>
      <c r="D2314" s="9" t="s">
        <v>1704</v>
      </c>
    </row>
    <row r="2315" customHeight="1" spans="1:4">
      <c r="A2315" s="7">
        <v>2313</v>
      </c>
      <c r="B2315" s="8" t="s">
        <v>1692</v>
      </c>
      <c r="C2315" s="8" t="str">
        <f>"赵凤伟"</f>
        <v>赵凤伟</v>
      </c>
      <c r="D2315" s="9" t="s">
        <v>1705</v>
      </c>
    </row>
    <row r="2316" customHeight="1" spans="1:4">
      <c r="A2316" s="7">
        <v>2314</v>
      </c>
      <c r="B2316" s="8" t="s">
        <v>1692</v>
      </c>
      <c r="C2316" s="8" t="str">
        <f>"张艳琴"</f>
        <v>张艳琴</v>
      </c>
      <c r="D2316" s="9" t="s">
        <v>1706</v>
      </c>
    </row>
    <row r="2317" customHeight="1" spans="1:4">
      <c r="A2317" s="7">
        <v>2315</v>
      </c>
      <c r="B2317" s="8" t="s">
        <v>1692</v>
      </c>
      <c r="C2317" s="8" t="str">
        <f>"陶丽欢"</f>
        <v>陶丽欢</v>
      </c>
      <c r="D2317" s="9" t="s">
        <v>1548</v>
      </c>
    </row>
    <row r="2318" customHeight="1" spans="1:4">
      <c r="A2318" s="7">
        <v>2316</v>
      </c>
      <c r="B2318" s="8" t="s">
        <v>1692</v>
      </c>
      <c r="C2318" s="8" t="str">
        <f>"罗小星"</f>
        <v>罗小星</v>
      </c>
      <c r="D2318" s="9" t="s">
        <v>1707</v>
      </c>
    </row>
    <row r="2319" customHeight="1" spans="1:4">
      <c r="A2319" s="7">
        <v>2317</v>
      </c>
      <c r="B2319" s="8" t="s">
        <v>1692</v>
      </c>
      <c r="C2319" s="8" t="str">
        <f>"许学颖"</f>
        <v>许学颖</v>
      </c>
      <c r="D2319" s="9" t="s">
        <v>1708</v>
      </c>
    </row>
    <row r="2320" customHeight="1" spans="1:4">
      <c r="A2320" s="7">
        <v>2318</v>
      </c>
      <c r="B2320" s="8" t="s">
        <v>1692</v>
      </c>
      <c r="C2320" s="8" t="str">
        <f>"胡德标"</f>
        <v>胡德标</v>
      </c>
      <c r="D2320" s="9" t="s">
        <v>1709</v>
      </c>
    </row>
    <row r="2321" customHeight="1" spans="1:4">
      <c r="A2321" s="7">
        <v>2319</v>
      </c>
      <c r="B2321" s="8" t="s">
        <v>1692</v>
      </c>
      <c r="C2321" s="8" t="str">
        <f>"陈慧"</f>
        <v>陈慧</v>
      </c>
      <c r="D2321" s="9" t="s">
        <v>239</v>
      </c>
    </row>
    <row r="2322" customHeight="1" spans="1:4">
      <c r="A2322" s="7">
        <v>2320</v>
      </c>
      <c r="B2322" s="8" t="s">
        <v>1692</v>
      </c>
      <c r="C2322" s="8" t="str">
        <f>"符珠霞"</f>
        <v>符珠霞</v>
      </c>
      <c r="D2322" s="9" t="s">
        <v>194</v>
      </c>
    </row>
    <row r="2323" customHeight="1" spans="1:4">
      <c r="A2323" s="7">
        <v>2321</v>
      </c>
      <c r="B2323" s="8" t="s">
        <v>1692</v>
      </c>
      <c r="C2323" s="8" t="str">
        <f>"符源原"</f>
        <v>符源原</v>
      </c>
      <c r="D2323" s="9" t="s">
        <v>1710</v>
      </c>
    </row>
    <row r="2324" customHeight="1" spans="1:4">
      <c r="A2324" s="7">
        <v>2322</v>
      </c>
      <c r="B2324" s="8" t="s">
        <v>1692</v>
      </c>
      <c r="C2324" s="8" t="str">
        <f>"赵薇薇"</f>
        <v>赵薇薇</v>
      </c>
      <c r="D2324" s="9" t="s">
        <v>1711</v>
      </c>
    </row>
    <row r="2325" customHeight="1" spans="1:4">
      <c r="A2325" s="7">
        <v>2323</v>
      </c>
      <c r="B2325" s="8" t="s">
        <v>1692</v>
      </c>
      <c r="C2325" s="8" t="str">
        <f>"唐少芬"</f>
        <v>唐少芬</v>
      </c>
      <c r="D2325" s="9" t="s">
        <v>1343</v>
      </c>
    </row>
    <row r="2326" customHeight="1" spans="1:4">
      <c r="A2326" s="7">
        <v>2324</v>
      </c>
      <c r="B2326" s="8" t="s">
        <v>1692</v>
      </c>
      <c r="C2326" s="8" t="str">
        <f>"陈西凤"</f>
        <v>陈西凤</v>
      </c>
      <c r="D2326" s="9" t="s">
        <v>642</v>
      </c>
    </row>
    <row r="2327" customHeight="1" spans="1:4">
      <c r="A2327" s="7">
        <v>2325</v>
      </c>
      <c r="B2327" s="8" t="s">
        <v>1692</v>
      </c>
      <c r="C2327" s="8" t="str">
        <f>"黎宁宁"</f>
        <v>黎宁宁</v>
      </c>
      <c r="D2327" s="9" t="s">
        <v>1712</v>
      </c>
    </row>
    <row r="2328" customHeight="1" spans="1:4">
      <c r="A2328" s="7">
        <v>2326</v>
      </c>
      <c r="B2328" s="8" t="s">
        <v>1692</v>
      </c>
      <c r="C2328" s="8" t="str">
        <f>"陈丽莹"</f>
        <v>陈丽莹</v>
      </c>
      <c r="D2328" s="9" t="s">
        <v>61</v>
      </c>
    </row>
    <row r="2329" customHeight="1" spans="1:4">
      <c r="A2329" s="7">
        <v>2327</v>
      </c>
      <c r="B2329" s="8" t="s">
        <v>1692</v>
      </c>
      <c r="C2329" s="8" t="str">
        <f>"陈晓玲"</f>
        <v>陈晓玲</v>
      </c>
      <c r="D2329" s="9" t="s">
        <v>1156</v>
      </c>
    </row>
    <row r="2330" customHeight="1" spans="1:4">
      <c r="A2330" s="7">
        <v>2328</v>
      </c>
      <c r="B2330" s="8" t="s">
        <v>1692</v>
      </c>
      <c r="C2330" s="8" t="str">
        <f>"黄燕玲"</f>
        <v>黄燕玲</v>
      </c>
      <c r="D2330" s="9" t="s">
        <v>293</v>
      </c>
    </row>
    <row r="2331" customHeight="1" spans="1:4">
      <c r="A2331" s="7">
        <v>2329</v>
      </c>
      <c r="B2331" s="8" t="s">
        <v>1692</v>
      </c>
      <c r="C2331" s="8" t="str">
        <f>"黄慧梅"</f>
        <v>黄慧梅</v>
      </c>
      <c r="D2331" s="9" t="s">
        <v>1713</v>
      </c>
    </row>
    <row r="2332" customHeight="1" spans="1:4">
      <c r="A2332" s="7">
        <v>2330</v>
      </c>
      <c r="B2332" s="8" t="s">
        <v>1692</v>
      </c>
      <c r="C2332" s="8" t="str">
        <f>"王如花"</f>
        <v>王如花</v>
      </c>
      <c r="D2332" s="9" t="s">
        <v>1714</v>
      </c>
    </row>
    <row r="2333" customHeight="1" spans="1:4">
      <c r="A2333" s="7">
        <v>2331</v>
      </c>
      <c r="B2333" s="8" t="s">
        <v>1692</v>
      </c>
      <c r="C2333" s="8" t="str">
        <f>"薛美带"</f>
        <v>薛美带</v>
      </c>
      <c r="D2333" s="9" t="s">
        <v>642</v>
      </c>
    </row>
    <row r="2334" customHeight="1" spans="1:4">
      <c r="A2334" s="7">
        <v>2332</v>
      </c>
      <c r="B2334" s="8" t="s">
        <v>1692</v>
      </c>
      <c r="C2334" s="8" t="str">
        <f>"符少花"</f>
        <v>符少花</v>
      </c>
      <c r="D2334" s="9" t="s">
        <v>1715</v>
      </c>
    </row>
    <row r="2335" customHeight="1" spans="1:4">
      <c r="A2335" s="7">
        <v>2333</v>
      </c>
      <c r="B2335" s="8" t="s">
        <v>1692</v>
      </c>
      <c r="C2335" s="8" t="str">
        <f>"郑海霞"</f>
        <v>郑海霞</v>
      </c>
      <c r="D2335" s="9" t="s">
        <v>1716</v>
      </c>
    </row>
    <row r="2336" customHeight="1" spans="1:4">
      <c r="A2336" s="7">
        <v>2334</v>
      </c>
      <c r="B2336" s="8" t="s">
        <v>1692</v>
      </c>
      <c r="C2336" s="8" t="str">
        <f>"张田田"</f>
        <v>张田田</v>
      </c>
      <c r="D2336" s="9" t="s">
        <v>1717</v>
      </c>
    </row>
    <row r="2337" customHeight="1" spans="1:4">
      <c r="A2337" s="7">
        <v>2335</v>
      </c>
      <c r="B2337" s="8" t="s">
        <v>1692</v>
      </c>
      <c r="C2337" s="8" t="str">
        <f>"李小小"</f>
        <v>李小小</v>
      </c>
      <c r="D2337" s="9" t="s">
        <v>1061</v>
      </c>
    </row>
    <row r="2338" customHeight="1" spans="1:4">
      <c r="A2338" s="7">
        <v>2336</v>
      </c>
      <c r="B2338" s="8" t="s">
        <v>1692</v>
      </c>
      <c r="C2338" s="8" t="str">
        <f>"陈长荟"</f>
        <v>陈长荟</v>
      </c>
      <c r="D2338" s="9" t="s">
        <v>1718</v>
      </c>
    </row>
    <row r="2339" customHeight="1" spans="1:4">
      <c r="A2339" s="7">
        <v>2337</v>
      </c>
      <c r="B2339" s="8" t="s">
        <v>1692</v>
      </c>
      <c r="C2339" s="8" t="str">
        <f>"王汝莉"</f>
        <v>王汝莉</v>
      </c>
      <c r="D2339" s="9" t="s">
        <v>920</v>
      </c>
    </row>
    <row r="2340" customHeight="1" spans="1:4">
      <c r="A2340" s="7">
        <v>2338</v>
      </c>
      <c r="B2340" s="8" t="s">
        <v>1692</v>
      </c>
      <c r="C2340" s="8" t="str">
        <f>"曾美秀"</f>
        <v>曾美秀</v>
      </c>
      <c r="D2340" s="9" t="s">
        <v>166</v>
      </c>
    </row>
    <row r="2341" customHeight="1" spans="1:4">
      <c r="A2341" s="7">
        <v>2339</v>
      </c>
      <c r="B2341" s="8" t="s">
        <v>1692</v>
      </c>
      <c r="C2341" s="8" t="str">
        <f>"王香龄"</f>
        <v>王香龄</v>
      </c>
      <c r="D2341" s="9" t="s">
        <v>1382</v>
      </c>
    </row>
    <row r="2342" customHeight="1" spans="1:4">
      <c r="A2342" s="7">
        <v>2340</v>
      </c>
      <c r="B2342" s="8" t="s">
        <v>1692</v>
      </c>
      <c r="C2342" s="8" t="str">
        <f>"靳进"</f>
        <v>靳进</v>
      </c>
      <c r="D2342" s="9" t="s">
        <v>1719</v>
      </c>
    </row>
    <row r="2343" customHeight="1" spans="1:4">
      <c r="A2343" s="7">
        <v>2341</v>
      </c>
      <c r="B2343" s="8" t="s">
        <v>1692</v>
      </c>
      <c r="C2343" s="8" t="str">
        <f>"宁文姣"</f>
        <v>宁文姣</v>
      </c>
      <c r="D2343" s="9" t="s">
        <v>1720</v>
      </c>
    </row>
    <row r="2344" customHeight="1" spans="1:4">
      <c r="A2344" s="7">
        <v>2342</v>
      </c>
      <c r="B2344" s="8" t="s">
        <v>1692</v>
      </c>
      <c r="C2344" s="8" t="str">
        <f>"朱康霞"</f>
        <v>朱康霞</v>
      </c>
      <c r="D2344" s="9" t="s">
        <v>616</v>
      </c>
    </row>
    <row r="2345" customHeight="1" spans="1:4">
      <c r="A2345" s="7">
        <v>2343</v>
      </c>
      <c r="B2345" s="8" t="s">
        <v>1692</v>
      </c>
      <c r="C2345" s="8" t="str">
        <f>"陈开莹"</f>
        <v>陈开莹</v>
      </c>
      <c r="D2345" s="9" t="s">
        <v>288</v>
      </c>
    </row>
    <row r="2346" customHeight="1" spans="1:4">
      <c r="A2346" s="7">
        <v>2344</v>
      </c>
      <c r="B2346" s="8" t="s">
        <v>1692</v>
      </c>
      <c r="C2346" s="8" t="str">
        <f>"容妍妍"</f>
        <v>容妍妍</v>
      </c>
      <c r="D2346" s="9" t="s">
        <v>1166</v>
      </c>
    </row>
    <row r="2347" customHeight="1" spans="1:4">
      <c r="A2347" s="7">
        <v>2345</v>
      </c>
      <c r="B2347" s="8" t="s">
        <v>1692</v>
      </c>
      <c r="C2347" s="8" t="str">
        <f>"夏治勇"</f>
        <v>夏治勇</v>
      </c>
      <c r="D2347" s="9" t="s">
        <v>1721</v>
      </c>
    </row>
    <row r="2348" customHeight="1" spans="1:4">
      <c r="A2348" s="7">
        <v>2346</v>
      </c>
      <c r="B2348" s="8" t="s">
        <v>1692</v>
      </c>
      <c r="C2348" s="8" t="str">
        <f>"王娃选"</f>
        <v>王娃选</v>
      </c>
      <c r="D2348" s="9" t="s">
        <v>1722</v>
      </c>
    </row>
    <row r="2349" customHeight="1" spans="1:4">
      <c r="A2349" s="7">
        <v>2347</v>
      </c>
      <c r="B2349" s="8" t="s">
        <v>1692</v>
      </c>
      <c r="C2349" s="8" t="str">
        <f>"郭玮"</f>
        <v>郭玮</v>
      </c>
      <c r="D2349" s="9" t="s">
        <v>1723</v>
      </c>
    </row>
    <row r="2350" customHeight="1" spans="1:4">
      <c r="A2350" s="7">
        <v>2348</v>
      </c>
      <c r="B2350" s="8" t="s">
        <v>1692</v>
      </c>
      <c r="C2350" s="8" t="str">
        <f>"唐海琪"</f>
        <v>唐海琪</v>
      </c>
      <c r="D2350" s="9" t="s">
        <v>1724</v>
      </c>
    </row>
    <row r="2351" customHeight="1" spans="1:4">
      <c r="A2351" s="7">
        <v>2349</v>
      </c>
      <c r="B2351" s="8" t="s">
        <v>1692</v>
      </c>
      <c r="C2351" s="8" t="str">
        <f>"焦国鹏"</f>
        <v>焦国鹏</v>
      </c>
      <c r="D2351" s="9" t="s">
        <v>1725</v>
      </c>
    </row>
    <row r="2352" customHeight="1" spans="1:4">
      <c r="A2352" s="7">
        <v>2350</v>
      </c>
      <c r="B2352" s="8" t="s">
        <v>1692</v>
      </c>
      <c r="C2352" s="8" t="str">
        <f>"黄日春"</f>
        <v>黄日春</v>
      </c>
      <c r="D2352" s="9" t="s">
        <v>74</v>
      </c>
    </row>
    <row r="2353" customHeight="1" spans="1:4">
      <c r="A2353" s="7">
        <v>2351</v>
      </c>
      <c r="B2353" s="8" t="s">
        <v>1692</v>
      </c>
      <c r="C2353" s="8" t="str">
        <f>"吴彩云"</f>
        <v>吴彩云</v>
      </c>
      <c r="D2353" s="9" t="s">
        <v>1726</v>
      </c>
    </row>
    <row r="2354" customHeight="1" spans="1:4">
      <c r="A2354" s="7">
        <v>2352</v>
      </c>
      <c r="B2354" s="8" t="s">
        <v>1692</v>
      </c>
      <c r="C2354" s="8" t="str">
        <f>"吴用短"</f>
        <v>吴用短</v>
      </c>
      <c r="D2354" s="9" t="s">
        <v>1548</v>
      </c>
    </row>
    <row r="2355" customHeight="1" spans="1:4">
      <c r="A2355" s="7">
        <v>2353</v>
      </c>
      <c r="B2355" s="8" t="s">
        <v>1692</v>
      </c>
      <c r="C2355" s="8" t="str">
        <f>"杨政"</f>
        <v>杨政</v>
      </c>
      <c r="D2355" s="9" t="s">
        <v>1727</v>
      </c>
    </row>
    <row r="2356" customHeight="1" spans="1:4">
      <c r="A2356" s="7">
        <v>2354</v>
      </c>
      <c r="B2356" s="8" t="s">
        <v>1692</v>
      </c>
      <c r="C2356" s="8" t="str">
        <f>"罗灵桔"</f>
        <v>罗灵桔</v>
      </c>
      <c r="D2356" s="9" t="s">
        <v>1728</v>
      </c>
    </row>
    <row r="2357" customHeight="1" spans="1:4">
      <c r="A2357" s="7">
        <v>2355</v>
      </c>
      <c r="B2357" s="8" t="s">
        <v>1692</v>
      </c>
      <c r="C2357" s="8" t="str">
        <f>"陈婷婷"</f>
        <v>陈婷婷</v>
      </c>
      <c r="D2357" s="9" t="s">
        <v>178</v>
      </c>
    </row>
    <row r="2358" customHeight="1" spans="1:4">
      <c r="A2358" s="7">
        <v>2356</v>
      </c>
      <c r="B2358" s="8" t="s">
        <v>1692</v>
      </c>
      <c r="C2358" s="8" t="str">
        <f>"苏文菊"</f>
        <v>苏文菊</v>
      </c>
      <c r="D2358" s="9" t="s">
        <v>332</v>
      </c>
    </row>
    <row r="2359" customHeight="1" spans="1:4">
      <c r="A2359" s="7">
        <v>2357</v>
      </c>
      <c r="B2359" s="8" t="s">
        <v>1692</v>
      </c>
      <c r="C2359" s="8" t="str">
        <f>"陈肖婷"</f>
        <v>陈肖婷</v>
      </c>
      <c r="D2359" s="9" t="s">
        <v>30</v>
      </c>
    </row>
    <row r="2360" customHeight="1" spans="1:4">
      <c r="A2360" s="7">
        <v>2358</v>
      </c>
      <c r="B2360" s="8" t="s">
        <v>1692</v>
      </c>
      <c r="C2360" s="8" t="str">
        <f>"杨志蕊"</f>
        <v>杨志蕊</v>
      </c>
      <c r="D2360" s="9" t="s">
        <v>1729</v>
      </c>
    </row>
    <row r="2361" customHeight="1" spans="1:4">
      <c r="A2361" s="7">
        <v>2359</v>
      </c>
      <c r="B2361" s="8" t="s">
        <v>1692</v>
      </c>
      <c r="C2361" s="8" t="str">
        <f>"李碧"</f>
        <v>李碧</v>
      </c>
      <c r="D2361" s="9" t="s">
        <v>1730</v>
      </c>
    </row>
    <row r="2362" customHeight="1" spans="1:4">
      <c r="A2362" s="7">
        <v>2360</v>
      </c>
      <c r="B2362" s="8" t="s">
        <v>1692</v>
      </c>
      <c r="C2362" s="8" t="str">
        <f>"陈美希"</f>
        <v>陈美希</v>
      </c>
      <c r="D2362" s="9" t="s">
        <v>72</v>
      </c>
    </row>
    <row r="2363" customHeight="1" spans="1:4">
      <c r="A2363" s="7">
        <v>2361</v>
      </c>
      <c r="B2363" s="8" t="s">
        <v>1692</v>
      </c>
      <c r="C2363" s="8" t="str">
        <f>"王颖"</f>
        <v>王颖</v>
      </c>
      <c r="D2363" s="9" t="s">
        <v>1731</v>
      </c>
    </row>
    <row r="2364" customHeight="1" spans="1:4">
      <c r="A2364" s="7">
        <v>2362</v>
      </c>
      <c r="B2364" s="8" t="s">
        <v>1692</v>
      </c>
      <c r="C2364" s="8" t="str">
        <f>"于海晴"</f>
        <v>于海晴</v>
      </c>
      <c r="D2364" s="9" t="s">
        <v>1732</v>
      </c>
    </row>
    <row r="2365" customHeight="1" spans="1:4">
      <c r="A2365" s="7">
        <v>2363</v>
      </c>
      <c r="B2365" s="8" t="s">
        <v>1692</v>
      </c>
      <c r="C2365" s="8" t="str">
        <f>"李青丽"</f>
        <v>李青丽</v>
      </c>
      <c r="D2365" s="9" t="s">
        <v>1733</v>
      </c>
    </row>
    <row r="2366" customHeight="1" spans="1:4">
      <c r="A2366" s="7">
        <v>2364</v>
      </c>
      <c r="B2366" s="8" t="s">
        <v>1692</v>
      </c>
      <c r="C2366" s="8" t="str">
        <f>"刘妍"</f>
        <v>刘妍</v>
      </c>
      <c r="D2366" s="9" t="s">
        <v>1734</v>
      </c>
    </row>
    <row r="2367" customHeight="1" spans="1:4">
      <c r="A2367" s="7">
        <v>2365</v>
      </c>
      <c r="B2367" s="8" t="s">
        <v>1692</v>
      </c>
      <c r="C2367" s="8" t="str">
        <f>"李秀丽"</f>
        <v>李秀丽</v>
      </c>
      <c r="D2367" s="9" t="s">
        <v>269</v>
      </c>
    </row>
    <row r="2368" customHeight="1" spans="1:4">
      <c r="A2368" s="7">
        <v>2366</v>
      </c>
      <c r="B2368" s="8" t="s">
        <v>1692</v>
      </c>
      <c r="C2368" s="8" t="str">
        <f>"林曼"</f>
        <v>林曼</v>
      </c>
      <c r="D2368" s="9" t="s">
        <v>1735</v>
      </c>
    </row>
    <row r="2369" customHeight="1" spans="1:4">
      <c r="A2369" s="7">
        <v>2367</v>
      </c>
      <c r="B2369" s="8" t="s">
        <v>1692</v>
      </c>
      <c r="C2369" s="8" t="str">
        <f>"徐国伟"</f>
        <v>徐国伟</v>
      </c>
      <c r="D2369" s="9" t="s">
        <v>1736</v>
      </c>
    </row>
    <row r="2370" customHeight="1" spans="1:4">
      <c r="A2370" s="7">
        <v>2368</v>
      </c>
      <c r="B2370" s="8" t="s">
        <v>1692</v>
      </c>
      <c r="C2370" s="8" t="str">
        <f>"周慧媚"</f>
        <v>周慧媚</v>
      </c>
      <c r="D2370" s="9" t="s">
        <v>1737</v>
      </c>
    </row>
    <row r="2371" customHeight="1" spans="1:4">
      <c r="A2371" s="7">
        <v>2369</v>
      </c>
      <c r="B2371" s="8" t="s">
        <v>1692</v>
      </c>
      <c r="C2371" s="8" t="str">
        <f>"曾德珠"</f>
        <v>曾德珠</v>
      </c>
      <c r="D2371" s="9" t="s">
        <v>917</v>
      </c>
    </row>
    <row r="2372" customHeight="1" spans="1:4">
      <c r="A2372" s="7">
        <v>2370</v>
      </c>
      <c r="B2372" s="8" t="s">
        <v>1692</v>
      </c>
      <c r="C2372" s="8" t="str">
        <f>"符月正"</f>
        <v>符月正</v>
      </c>
      <c r="D2372" s="9" t="s">
        <v>1738</v>
      </c>
    </row>
    <row r="2373" customHeight="1" spans="1:4">
      <c r="A2373" s="7">
        <v>2371</v>
      </c>
      <c r="B2373" s="8" t="s">
        <v>1692</v>
      </c>
      <c r="C2373" s="8" t="str">
        <f>"李梦"</f>
        <v>李梦</v>
      </c>
      <c r="D2373" s="9" t="s">
        <v>172</v>
      </c>
    </row>
    <row r="2374" customHeight="1" spans="1:4">
      <c r="A2374" s="7">
        <v>2372</v>
      </c>
      <c r="B2374" s="8" t="s">
        <v>1692</v>
      </c>
      <c r="C2374" s="8" t="str">
        <f>"文月"</f>
        <v>文月</v>
      </c>
      <c r="D2374" s="9" t="s">
        <v>51</v>
      </c>
    </row>
    <row r="2375" customHeight="1" spans="1:4">
      <c r="A2375" s="7">
        <v>2373</v>
      </c>
      <c r="B2375" s="8" t="s">
        <v>1692</v>
      </c>
      <c r="C2375" s="8" t="str">
        <f>"杨柳梅"</f>
        <v>杨柳梅</v>
      </c>
      <c r="D2375" s="9" t="s">
        <v>1235</v>
      </c>
    </row>
    <row r="2376" customHeight="1" spans="1:4">
      <c r="A2376" s="7">
        <v>2374</v>
      </c>
      <c r="B2376" s="8" t="s">
        <v>1692</v>
      </c>
      <c r="C2376" s="8" t="str">
        <f>"王秋玲"</f>
        <v>王秋玲</v>
      </c>
      <c r="D2376" s="9" t="s">
        <v>1739</v>
      </c>
    </row>
    <row r="2377" customHeight="1" spans="1:4">
      <c r="A2377" s="7">
        <v>2375</v>
      </c>
      <c r="B2377" s="8" t="s">
        <v>1692</v>
      </c>
      <c r="C2377" s="8" t="str">
        <f>"孙玉苑"</f>
        <v>孙玉苑</v>
      </c>
      <c r="D2377" s="9" t="s">
        <v>1683</v>
      </c>
    </row>
    <row r="2378" customHeight="1" spans="1:4">
      <c r="A2378" s="7">
        <v>2376</v>
      </c>
      <c r="B2378" s="8" t="s">
        <v>1692</v>
      </c>
      <c r="C2378" s="8" t="str">
        <f>"陈肖侣"</f>
        <v>陈肖侣</v>
      </c>
      <c r="D2378" s="9" t="s">
        <v>1740</v>
      </c>
    </row>
    <row r="2379" customHeight="1" spans="1:4">
      <c r="A2379" s="7">
        <v>2377</v>
      </c>
      <c r="B2379" s="8" t="s">
        <v>1692</v>
      </c>
      <c r="C2379" s="8" t="str">
        <f>"蔡冰倩"</f>
        <v>蔡冰倩</v>
      </c>
      <c r="D2379" s="9" t="s">
        <v>504</v>
      </c>
    </row>
    <row r="2380" customHeight="1" spans="1:4">
      <c r="A2380" s="7">
        <v>2378</v>
      </c>
      <c r="B2380" s="8" t="s">
        <v>1692</v>
      </c>
      <c r="C2380" s="8" t="str">
        <f>"吴春妮"</f>
        <v>吴春妮</v>
      </c>
      <c r="D2380" s="9" t="s">
        <v>1741</v>
      </c>
    </row>
    <row r="2381" customHeight="1" spans="1:4">
      <c r="A2381" s="7">
        <v>2379</v>
      </c>
      <c r="B2381" s="8" t="s">
        <v>1692</v>
      </c>
      <c r="C2381" s="8" t="str">
        <f>"邓雪"</f>
        <v>邓雪</v>
      </c>
      <c r="D2381" s="9" t="s">
        <v>743</v>
      </c>
    </row>
    <row r="2382" customHeight="1" spans="1:4">
      <c r="A2382" s="7">
        <v>2380</v>
      </c>
      <c r="B2382" s="8" t="s">
        <v>1692</v>
      </c>
      <c r="C2382" s="8" t="str">
        <f>"陈言婷"</f>
        <v>陈言婷</v>
      </c>
      <c r="D2382" s="9" t="s">
        <v>1578</v>
      </c>
    </row>
    <row r="2383" customHeight="1" spans="1:4">
      <c r="A2383" s="7">
        <v>2381</v>
      </c>
      <c r="B2383" s="8" t="s">
        <v>1692</v>
      </c>
      <c r="C2383" s="8" t="str">
        <f>"陈芳"</f>
        <v>陈芳</v>
      </c>
      <c r="D2383" s="9" t="s">
        <v>803</v>
      </c>
    </row>
    <row r="2384" customHeight="1" spans="1:4">
      <c r="A2384" s="7">
        <v>2382</v>
      </c>
      <c r="B2384" s="8" t="s">
        <v>1692</v>
      </c>
      <c r="C2384" s="8" t="str">
        <f>"杨丽萍"</f>
        <v>杨丽萍</v>
      </c>
      <c r="D2384" s="9" t="s">
        <v>666</v>
      </c>
    </row>
    <row r="2385" customHeight="1" spans="1:4">
      <c r="A2385" s="7">
        <v>2383</v>
      </c>
      <c r="B2385" s="8" t="s">
        <v>1692</v>
      </c>
      <c r="C2385" s="8" t="str">
        <f>"陈丹凤"</f>
        <v>陈丹凤</v>
      </c>
      <c r="D2385" s="9" t="s">
        <v>1742</v>
      </c>
    </row>
    <row r="2386" customHeight="1" spans="1:4">
      <c r="A2386" s="7">
        <v>2384</v>
      </c>
      <c r="B2386" s="8" t="s">
        <v>1692</v>
      </c>
      <c r="C2386" s="8" t="str">
        <f>"钟圣慧"</f>
        <v>钟圣慧</v>
      </c>
      <c r="D2386" s="9" t="s">
        <v>841</v>
      </c>
    </row>
    <row r="2387" customHeight="1" spans="1:4">
      <c r="A2387" s="7">
        <v>2385</v>
      </c>
      <c r="B2387" s="8" t="s">
        <v>1692</v>
      </c>
      <c r="C2387" s="8" t="str">
        <f>"王艳姗"</f>
        <v>王艳姗</v>
      </c>
      <c r="D2387" s="9" t="s">
        <v>197</v>
      </c>
    </row>
    <row r="2388" customHeight="1" spans="1:4">
      <c r="A2388" s="7">
        <v>2386</v>
      </c>
      <c r="B2388" s="8" t="s">
        <v>1692</v>
      </c>
      <c r="C2388" s="8" t="str">
        <f>"江丽静"</f>
        <v>江丽静</v>
      </c>
      <c r="D2388" s="9" t="s">
        <v>1743</v>
      </c>
    </row>
    <row r="2389" customHeight="1" spans="1:4">
      <c r="A2389" s="7">
        <v>2387</v>
      </c>
      <c r="B2389" s="8" t="s">
        <v>1692</v>
      </c>
      <c r="C2389" s="8" t="str">
        <f>"欧阳映西"</f>
        <v>欧阳映西</v>
      </c>
      <c r="D2389" s="9" t="s">
        <v>1744</v>
      </c>
    </row>
    <row r="2390" customHeight="1" spans="1:4">
      <c r="A2390" s="7">
        <v>2388</v>
      </c>
      <c r="B2390" s="8" t="s">
        <v>1692</v>
      </c>
      <c r="C2390" s="8" t="str">
        <f>"李素花"</f>
        <v>李素花</v>
      </c>
      <c r="D2390" s="9" t="s">
        <v>1745</v>
      </c>
    </row>
    <row r="2391" customHeight="1" spans="1:4">
      <c r="A2391" s="7">
        <v>2389</v>
      </c>
      <c r="B2391" s="8" t="s">
        <v>1692</v>
      </c>
      <c r="C2391" s="8" t="str">
        <f>"黎春林"</f>
        <v>黎春林</v>
      </c>
      <c r="D2391" s="9" t="s">
        <v>833</v>
      </c>
    </row>
    <row r="2392" customHeight="1" spans="1:4">
      <c r="A2392" s="7">
        <v>2390</v>
      </c>
      <c r="B2392" s="8" t="s">
        <v>1692</v>
      </c>
      <c r="C2392" s="8" t="str">
        <f>"李小丽"</f>
        <v>李小丽</v>
      </c>
      <c r="D2392" s="9" t="s">
        <v>1746</v>
      </c>
    </row>
    <row r="2393" customHeight="1" spans="1:4">
      <c r="A2393" s="7">
        <v>2391</v>
      </c>
      <c r="B2393" s="8" t="s">
        <v>1692</v>
      </c>
      <c r="C2393" s="8" t="str">
        <f>"陈贤芳"</f>
        <v>陈贤芳</v>
      </c>
      <c r="D2393" s="9" t="s">
        <v>1712</v>
      </c>
    </row>
    <row r="2394" customHeight="1" spans="1:4">
      <c r="A2394" s="7">
        <v>2392</v>
      </c>
      <c r="B2394" s="8" t="s">
        <v>1692</v>
      </c>
      <c r="C2394" s="8" t="str">
        <f>"何庆龄"</f>
        <v>何庆龄</v>
      </c>
      <c r="D2394" s="9" t="s">
        <v>256</v>
      </c>
    </row>
    <row r="2395" customHeight="1" spans="1:4">
      <c r="A2395" s="7">
        <v>2393</v>
      </c>
      <c r="B2395" s="8" t="s">
        <v>1692</v>
      </c>
      <c r="C2395" s="8" t="str">
        <f>"黎彩月"</f>
        <v>黎彩月</v>
      </c>
      <c r="D2395" s="9" t="s">
        <v>1747</v>
      </c>
    </row>
    <row r="2396" customHeight="1" spans="1:4">
      <c r="A2396" s="7">
        <v>2394</v>
      </c>
      <c r="B2396" s="8" t="s">
        <v>1692</v>
      </c>
      <c r="C2396" s="8" t="str">
        <f>"陈楚茹"</f>
        <v>陈楚茹</v>
      </c>
      <c r="D2396" s="9" t="s">
        <v>1748</v>
      </c>
    </row>
    <row r="2397" customHeight="1" spans="1:4">
      <c r="A2397" s="7">
        <v>2395</v>
      </c>
      <c r="B2397" s="8" t="s">
        <v>1692</v>
      </c>
      <c r="C2397" s="8" t="str">
        <f>"李之萍"</f>
        <v>李之萍</v>
      </c>
      <c r="D2397" s="9" t="s">
        <v>1749</v>
      </c>
    </row>
    <row r="2398" customHeight="1" spans="1:4">
      <c r="A2398" s="7">
        <v>2396</v>
      </c>
      <c r="B2398" s="8" t="s">
        <v>1692</v>
      </c>
      <c r="C2398" s="8" t="str">
        <f>"陈二妹"</f>
        <v>陈二妹</v>
      </c>
      <c r="D2398" s="9" t="s">
        <v>95</v>
      </c>
    </row>
    <row r="2399" customHeight="1" spans="1:4">
      <c r="A2399" s="7">
        <v>2397</v>
      </c>
      <c r="B2399" s="8" t="s">
        <v>1692</v>
      </c>
      <c r="C2399" s="8" t="str">
        <f>"魏玉"</f>
        <v>魏玉</v>
      </c>
      <c r="D2399" s="9" t="s">
        <v>1750</v>
      </c>
    </row>
    <row r="2400" customHeight="1" spans="1:4">
      <c r="A2400" s="7">
        <v>2398</v>
      </c>
      <c r="B2400" s="8" t="s">
        <v>1692</v>
      </c>
      <c r="C2400" s="8" t="str">
        <f>"陈政民"</f>
        <v>陈政民</v>
      </c>
      <c r="D2400" s="9" t="s">
        <v>1751</v>
      </c>
    </row>
    <row r="2401" customHeight="1" spans="1:4">
      <c r="A2401" s="7">
        <v>2399</v>
      </c>
      <c r="B2401" s="8" t="s">
        <v>1692</v>
      </c>
      <c r="C2401" s="8" t="str">
        <f>"孙国佐"</f>
        <v>孙国佐</v>
      </c>
      <c r="D2401" s="9" t="s">
        <v>1752</v>
      </c>
    </row>
    <row r="2402" customHeight="1" spans="1:4">
      <c r="A2402" s="7">
        <v>2400</v>
      </c>
      <c r="B2402" s="8" t="s">
        <v>1692</v>
      </c>
      <c r="C2402" s="8" t="str">
        <f>"符雲玉"</f>
        <v>符雲玉</v>
      </c>
      <c r="D2402" s="9" t="s">
        <v>851</v>
      </c>
    </row>
    <row r="2403" customHeight="1" spans="1:4">
      <c r="A2403" s="7">
        <v>2401</v>
      </c>
      <c r="B2403" s="8" t="s">
        <v>1692</v>
      </c>
      <c r="C2403" s="8" t="str">
        <f>"蔡碧翠"</f>
        <v>蔡碧翠</v>
      </c>
      <c r="D2403" s="9" t="s">
        <v>1753</v>
      </c>
    </row>
    <row r="2404" customHeight="1" spans="1:4">
      <c r="A2404" s="7">
        <v>2402</v>
      </c>
      <c r="B2404" s="8" t="s">
        <v>1692</v>
      </c>
      <c r="C2404" s="8" t="str">
        <f>"陈泽女"</f>
        <v>陈泽女</v>
      </c>
      <c r="D2404" s="9" t="s">
        <v>1688</v>
      </c>
    </row>
    <row r="2405" customHeight="1" spans="1:4">
      <c r="A2405" s="7">
        <v>2403</v>
      </c>
      <c r="B2405" s="8" t="s">
        <v>1692</v>
      </c>
      <c r="C2405" s="8" t="str">
        <f>"文琼妹"</f>
        <v>文琼妹</v>
      </c>
      <c r="D2405" s="9" t="s">
        <v>1058</v>
      </c>
    </row>
    <row r="2406" customHeight="1" spans="1:4">
      <c r="A2406" s="7">
        <v>2404</v>
      </c>
      <c r="B2406" s="8" t="s">
        <v>1692</v>
      </c>
      <c r="C2406" s="8" t="str">
        <f>"李艳萍"</f>
        <v>李艳萍</v>
      </c>
      <c r="D2406" s="9" t="s">
        <v>213</v>
      </c>
    </row>
    <row r="2407" customHeight="1" spans="1:4">
      <c r="A2407" s="7">
        <v>2405</v>
      </c>
      <c r="B2407" s="8" t="s">
        <v>1692</v>
      </c>
      <c r="C2407" s="8" t="str">
        <f>"万火玉"</f>
        <v>万火玉</v>
      </c>
      <c r="D2407" s="9" t="s">
        <v>607</v>
      </c>
    </row>
    <row r="2408" customHeight="1" spans="1:4">
      <c r="A2408" s="7">
        <v>2406</v>
      </c>
      <c r="B2408" s="8" t="s">
        <v>1692</v>
      </c>
      <c r="C2408" s="8" t="str">
        <f>"张小雯"</f>
        <v>张小雯</v>
      </c>
      <c r="D2408" s="9" t="s">
        <v>1754</v>
      </c>
    </row>
    <row r="2409" customHeight="1" spans="1:4">
      <c r="A2409" s="7">
        <v>2407</v>
      </c>
      <c r="B2409" s="8" t="s">
        <v>1692</v>
      </c>
      <c r="C2409" s="8" t="str">
        <f>"林晶丽"</f>
        <v>林晶丽</v>
      </c>
      <c r="D2409" s="9" t="s">
        <v>1151</v>
      </c>
    </row>
    <row r="2410" customHeight="1" spans="1:4">
      <c r="A2410" s="7">
        <v>2408</v>
      </c>
      <c r="B2410" s="8" t="s">
        <v>1692</v>
      </c>
      <c r="C2410" s="8" t="str">
        <f>"赵晓明"</f>
        <v>赵晓明</v>
      </c>
      <c r="D2410" s="9" t="s">
        <v>1755</v>
      </c>
    </row>
    <row r="2411" customHeight="1" spans="1:4">
      <c r="A2411" s="7">
        <v>2409</v>
      </c>
      <c r="B2411" s="8" t="s">
        <v>1692</v>
      </c>
      <c r="C2411" s="8" t="str">
        <f>"黄道妮"</f>
        <v>黄道妮</v>
      </c>
      <c r="D2411" s="9" t="s">
        <v>113</v>
      </c>
    </row>
    <row r="2412" customHeight="1" spans="1:4">
      <c r="A2412" s="7">
        <v>2410</v>
      </c>
      <c r="B2412" s="8" t="s">
        <v>1692</v>
      </c>
      <c r="C2412" s="8" t="str">
        <f>"杨瑞"</f>
        <v>杨瑞</v>
      </c>
      <c r="D2412" s="9" t="s">
        <v>1756</v>
      </c>
    </row>
    <row r="2413" customHeight="1" spans="1:4">
      <c r="A2413" s="7">
        <v>2411</v>
      </c>
      <c r="B2413" s="8" t="s">
        <v>1692</v>
      </c>
      <c r="C2413" s="8" t="str">
        <f>"王云霞"</f>
        <v>王云霞</v>
      </c>
      <c r="D2413" s="9" t="s">
        <v>1582</v>
      </c>
    </row>
    <row r="2414" customHeight="1" spans="1:4">
      <c r="A2414" s="7">
        <v>2412</v>
      </c>
      <c r="B2414" s="8" t="s">
        <v>1692</v>
      </c>
      <c r="C2414" s="8" t="str">
        <f>"麦小玉"</f>
        <v>麦小玉</v>
      </c>
      <c r="D2414" s="9" t="s">
        <v>1757</v>
      </c>
    </row>
    <row r="2415" customHeight="1" spans="1:4">
      <c r="A2415" s="7">
        <v>2413</v>
      </c>
      <c r="B2415" s="8" t="s">
        <v>1692</v>
      </c>
      <c r="C2415" s="8" t="str">
        <f>"陈棋"</f>
        <v>陈棋</v>
      </c>
      <c r="D2415" s="9" t="s">
        <v>1758</v>
      </c>
    </row>
    <row r="2416" customHeight="1" spans="1:4">
      <c r="A2416" s="7">
        <v>2414</v>
      </c>
      <c r="B2416" s="8" t="s">
        <v>1692</v>
      </c>
      <c r="C2416" s="8" t="str">
        <f>"王舒雅"</f>
        <v>王舒雅</v>
      </c>
      <c r="D2416" s="9" t="s">
        <v>1436</v>
      </c>
    </row>
    <row r="2417" customHeight="1" spans="1:4">
      <c r="A2417" s="7">
        <v>2415</v>
      </c>
      <c r="B2417" s="8" t="s">
        <v>1692</v>
      </c>
      <c r="C2417" s="8" t="str">
        <f>"陈小丽"</f>
        <v>陈小丽</v>
      </c>
      <c r="D2417" s="9" t="s">
        <v>1407</v>
      </c>
    </row>
    <row r="2418" customHeight="1" spans="1:4">
      <c r="A2418" s="7">
        <v>2416</v>
      </c>
      <c r="B2418" s="8" t="s">
        <v>1692</v>
      </c>
      <c r="C2418" s="8" t="str">
        <f>"符成薇"</f>
        <v>符成薇</v>
      </c>
      <c r="D2418" s="9" t="s">
        <v>1412</v>
      </c>
    </row>
    <row r="2419" customHeight="1" spans="1:4">
      <c r="A2419" s="7">
        <v>2417</v>
      </c>
      <c r="B2419" s="8" t="s">
        <v>1692</v>
      </c>
      <c r="C2419" s="8" t="str">
        <f>"文月敏"</f>
        <v>文月敏</v>
      </c>
      <c r="D2419" s="9" t="s">
        <v>1517</v>
      </c>
    </row>
    <row r="2420" customHeight="1" spans="1:4">
      <c r="A2420" s="7">
        <v>2418</v>
      </c>
      <c r="B2420" s="8" t="s">
        <v>1692</v>
      </c>
      <c r="C2420" s="8" t="str">
        <f>"曾杏"</f>
        <v>曾杏</v>
      </c>
      <c r="D2420" s="9" t="s">
        <v>1759</v>
      </c>
    </row>
    <row r="2421" customHeight="1" spans="1:4">
      <c r="A2421" s="7">
        <v>2419</v>
      </c>
      <c r="B2421" s="8" t="s">
        <v>1692</v>
      </c>
      <c r="C2421" s="8" t="str">
        <f>"周华妹"</f>
        <v>周华妹</v>
      </c>
      <c r="D2421" s="9" t="s">
        <v>641</v>
      </c>
    </row>
    <row r="2422" customHeight="1" spans="1:4">
      <c r="A2422" s="7">
        <v>2420</v>
      </c>
      <c r="B2422" s="8" t="s">
        <v>1692</v>
      </c>
      <c r="C2422" s="8" t="str">
        <f>"周神菊"</f>
        <v>周神菊</v>
      </c>
      <c r="D2422" s="9" t="s">
        <v>1760</v>
      </c>
    </row>
    <row r="2423" customHeight="1" spans="1:4">
      <c r="A2423" s="7">
        <v>2421</v>
      </c>
      <c r="B2423" s="8" t="s">
        <v>1692</v>
      </c>
      <c r="C2423" s="8" t="str">
        <f>"林诗婷"</f>
        <v>林诗婷</v>
      </c>
      <c r="D2423" s="9" t="s">
        <v>534</v>
      </c>
    </row>
    <row r="2424" customHeight="1" spans="1:4">
      <c r="A2424" s="7">
        <v>2422</v>
      </c>
      <c r="B2424" s="8" t="s">
        <v>1692</v>
      </c>
      <c r="C2424" s="8" t="str">
        <f>"王乙敏"</f>
        <v>王乙敏</v>
      </c>
      <c r="D2424" s="9" t="s">
        <v>974</v>
      </c>
    </row>
    <row r="2425" customHeight="1" spans="1:4">
      <c r="A2425" s="7">
        <v>2423</v>
      </c>
      <c r="B2425" s="8" t="s">
        <v>1692</v>
      </c>
      <c r="C2425" s="8" t="str">
        <f>"方子玉"</f>
        <v>方子玉</v>
      </c>
      <c r="D2425" s="9" t="s">
        <v>1761</v>
      </c>
    </row>
    <row r="2426" customHeight="1" spans="1:4">
      <c r="A2426" s="7">
        <v>2424</v>
      </c>
      <c r="B2426" s="8" t="s">
        <v>1692</v>
      </c>
      <c r="C2426" s="8" t="str">
        <f>"王晓珊"</f>
        <v>王晓珊</v>
      </c>
      <c r="D2426" s="9" t="s">
        <v>1476</v>
      </c>
    </row>
    <row r="2427" customHeight="1" spans="1:4">
      <c r="A2427" s="7">
        <v>2425</v>
      </c>
      <c r="B2427" s="8" t="s">
        <v>1692</v>
      </c>
      <c r="C2427" s="8" t="str">
        <f>"蔡乔乔"</f>
        <v>蔡乔乔</v>
      </c>
      <c r="D2427" s="9" t="s">
        <v>1762</v>
      </c>
    </row>
    <row r="2428" customHeight="1" spans="1:4">
      <c r="A2428" s="7">
        <v>2426</v>
      </c>
      <c r="B2428" s="8" t="s">
        <v>1692</v>
      </c>
      <c r="C2428" s="8" t="str">
        <f>"万月霞"</f>
        <v>万月霞</v>
      </c>
      <c r="D2428" s="9" t="s">
        <v>1763</v>
      </c>
    </row>
    <row r="2429" customHeight="1" spans="1:4">
      <c r="A2429" s="7">
        <v>2427</v>
      </c>
      <c r="B2429" s="8" t="s">
        <v>1692</v>
      </c>
      <c r="C2429" s="8" t="str">
        <f>"卓萍萍"</f>
        <v>卓萍萍</v>
      </c>
      <c r="D2429" s="9" t="s">
        <v>267</v>
      </c>
    </row>
    <row r="2430" customHeight="1" spans="1:4">
      <c r="A2430" s="7">
        <v>2428</v>
      </c>
      <c r="B2430" s="8" t="s">
        <v>1692</v>
      </c>
      <c r="C2430" s="8" t="str">
        <f>"符小燕"</f>
        <v>符小燕</v>
      </c>
      <c r="D2430" s="9" t="s">
        <v>1498</v>
      </c>
    </row>
    <row r="2431" customHeight="1" spans="1:4">
      <c r="A2431" s="7">
        <v>2429</v>
      </c>
      <c r="B2431" s="8" t="s">
        <v>1692</v>
      </c>
      <c r="C2431" s="8" t="str">
        <f>"苏琼霞"</f>
        <v>苏琼霞</v>
      </c>
      <c r="D2431" s="9" t="s">
        <v>1764</v>
      </c>
    </row>
    <row r="2432" customHeight="1" spans="1:4">
      <c r="A2432" s="7">
        <v>2430</v>
      </c>
      <c r="B2432" s="8" t="s">
        <v>1692</v>
      </c>
      <c r="C2432" s="8" t="str">
        <f>"杨克沙"</f>
        <v>杨克沙</v>
      </c>
      <c r="D2432" s="9" t="s">
        <v>51</v>
      </c>
    </row>
    <row r="2433" customHeight="1" spans="1:4">
      <c r="A2433" s="7">
        <v>2431</v>
      </c>
      <c r="B2433" s="8" t="s">
        <v>1692</v>
      </c>
      <c r="C2433" s="8" t="str">
        <f>"苏向婷"</f>
        <v>苏向婷</v>
      </c>
      <c r="D2433" s="9" t="s">
        <v>1765</v>
      </c>
    </row>
    <row r="2434" customHeight="1" spans="1:4">
      <c r="A2434" s="7">
        <v>2432</v>
      </c>
      <c r="B2434" s="8" t="s">
        <v>1692</v>
      </c>
      <c r="C2434" s="8" t="str">
        <f>"罗敏"</f>
        <v>罗敏</v>
      </c>
      <c r="D2434" s="9" t="s">
        <v>287</v>
      </c>
    </row>
    <row r="2435" customHeight="1" spans="1:4">
      <c r="A2435" s="7">
        <v>2433</v>
      </c>
      <c r="B2435" s="8" t="s">
        <v>1692</v>
      </c>
      <c r="C2435" s="8" t="str">
        <f>"陈海珠"</f>
        <v>陈海珠</v>
      </c>
      <c r="D2435" s="9" t="s">
        <v>1548</v>
      </c>
    </row>
    <row r="2436" customHeight="1" spans="1:4">
      <c r="A2436" s="7">
        <v>2434</v>
      </c>
      <c r="B2436" s="8" t="s">
        <v>1692</v>
      </c>
      <c r="C2436" s="8" t="str">
        <f>"陈丽香"</f>
        <v>陈丽香</v>
      </c>
      <c r="D2436" s="9" t="s">
        <v>1766</v>
      </c>
    </row>
    <row r="2437" customHeight="1" spans="1:4">
      <c r="A2437" s="7">
        <v>2435</v>
      </c>
      <c r="B2437" s="8" t="s">
        <v>1692</v>
      </c>
      <c r="C2437" s="8" t="str">
        <f>"周丹丹"</f>
        <v>周丹丹</v>
      </c>
      <c r="D2437" s="9" t="s">
        <v>1767</v>
      </c>
    </row>
    <row r="2438" customHeight="1" spans="1:4">
      <c r="A2438" s="7">
        <v>2436</v>
      </c>
      <c r="B2438" s="8" t="s">
        <v>1692</v>
      </c>
      <c r="C2438" s="8" t="str">
        <f>"唐海玲"</f>
        <v>唐海玲</v>
      </c>
      <c r="D2438" s="9" t="s">
        <v>974</v>
      </c>
    </row>
    <row r="2439" customHeight="1" spans="1:4">
      <c r="A2439" s="7">
        <v>2437</v>
      </c>
      <c r="B2439" s="8" t="s">
        <v>1692</v>
      </c>
      <c r="C2439" s="8" t="str">
        <f>"俞书壮"</f>
        <v>俞书壮</v>
      </c>
      <c r="D2439" s="9" t="s">
        <v>1768</v>
      </c>
    </row>
    <row r="2440" customHeight="1" spans="1:4">
      <c r="A2440" s="7">
        <v>2438</v>
      </c>
      <c r="B2440" s="8" t="s">
        <v>1692</v>
      </c>
      <c r="C2440" s="8" t="str">
        <f>"陈江红"</f>
        <v>陈江红</v>
      </c>
      <c r="D2440" s="9" t="s">
        <v>1693</v>
      </c>
    </row>
    <row r="2441" customHeight="1" spans="1:4">
      <c r="A2441" s="7">
        <v>2439</v>
      </c>
      <c r="B2441" s="8" t="s">
        <v>1692</v>
      </c>
      <c r="C2441" s="8" t="str">
        <f>"许汝萍"</f>
        <v>许汝萍</v>
      </c>
      <c r="D2441" s="9" t="s">
        <v>205</v>
      </c>
    </row>
    <row r="2442" customHeight="1" spans="1:4">
      <c r="A2442" s="7">
        <v>2440</v>
      </c>
      <c r="B2442" s="8" t="s">
        <v>1692</v>
      </c>
      <c r="C2442" s="8" t="str">
        <f>"林丹凤"</f>
        <v>林丹凤</v>
      </c>
      <c r="D2442" s="9" t="s">
        <v>63</v>
      </c>
    </row>
    <row r="2443" customHeight="1" spans="1:4">
      <c r="A2443" s="7">
        <v>2441</v>
      </c>
      <c r="B2443" s="8" t="s">
        <v>1692</v>
      </c>
      <c r="C2443" s="8" t="str">
        <f>"张可心"</f>
        <v>张可心</v>
      </c>
      <c r="D2443" s="9" t="s">
        <v>1769</v>
      </c>
    </row>
    <row r="2444" customHeight="1" spans="1:4">
      <c r="A2444" s="7">
        <v>2442</v>
      </c>
      <c r="B2444" s="8" t="s">
        <v>1692</v>
      </c>
      <c r="C2444" s="8" t="str">
        <f>"王丕翠"</f>
        <v>王丕翠</v>
      </c>
      <c r="D2444" s="9" t="s">
        <v>1770</v>
      </c>
    </row>
    <row r="2445" customHeight="1" spans="1:4">
      <c r="A2445" s="7">
        <v>2443</v>
      </c>
      <c r="B2445" s="8" t="s">
        <v>1692</v>
      </c>
      <c r="C2445" s="8" t="str">
        <f>"苏墩变"</f>
        <v>苏墩变</v>
      </c>
      <c r="D2445" s="9" t="s">
        <v>1771</v>
      </c>
    </row>
    <row r="2446" customHeight="1" spans="1:4">
      <c r="A2446" s="7">
        <v>2444</v>
      </c>
      <c r="B2446" s="8" t="s">
        <v>1692</v>
      </c>
      <c r="C2446" s="8" t="str">
        <f>"邱宇"</f>
        <v>邱宇</v>
      </c>
      <c r="D2446" s="9" t="s">
        <v>1537</v>
      </c>
    </row>
    <row r="2447" customHeight="1" spans="1:4">
      <c r="A2447" s="7">
        <v>2445</v>
      </c>
      <c r="B2447" s="8" t="s">
        <v>1692</v>
      </c>
      <c r="C2447" s="8" t="str">
        <f>"黄洁"</f>
        <v>黄洁</v>
      </c>
      <c r="D2447" s="9" t="s">
        <v>1772</v>
      </c>
    </row>
    <row r="2448" customHeight="1" spans="1:4">
      <c r="A2448" s="7">
        <v>2446</v>
      </c>
      <c r="B2448" s="8" t="s">
        <v>1692</v>
      </c>
      <c r="C2448" s="8" t="str">
        <f>"李芳"</f>
        <v>李芳</v>
      </c>
      <c r="D2448" s="9" t="s">
        <v>1773</v>
      </c>
    </row>
    <row r="2449" customHeight="1" spans="1:4">
      <c r="A2449" s="7">
        <v>2447</v>
      </c>
      <c r="B2449" s="8" t="s">
        <v>1692</v>
      </c>
      <c r="C2449" s="8" t="str">
        <f>"王怡倩"</f>
        <v>王怡倩</v>
      </c>
      <c r="D2449" s="9" t="s">
        <v>1774</v>
      </c>
    </row>
    <row r="2450" customHeight="1" spans="1:4">
      <c r="A2450" s="7">
        <v>2448</v>
      </c>
      <c r="B2450" s="8" t="s">
        <v>1692</v>
      </c>
      <c r="C2450" s="8" t="str">
        <f>"陈桦"</f>
        <v>陈桦</v>
      </c>
      <c r="D2450" s="9" t="s">
        <v>1775</v>
      </c>
    </row>
    <row r="2451" customHeight="1" spans="1:4">
      <c r="A2451" s="7">
        <v>2449</v>
      </c>
      <c r="B2451" s="8" t="s">
        <v>1692</v>
      </c>
      <c r="C2451" s="8" t="str">
        <f>"张世波"</f>
        <v>张世波</v>
      </c>
      <c r="D2451" s="9" t="s">
        <v>375</v>
      </c>
    </row>
    <row r="2452" customHeight="1" spans="1:4">
      <c r="A2452" s="7">
        <v>2450</v>
      </c>
      <c r="B2452" s="8" t="s">
        <v>1692</v>
      </c>
      <c r="C2452" s="8" t="str">
        <f>"纪长铭"</f>
        <v>纪长铭</v>
      </c>
      <c r="D2452" s="9" t="s">
        <v>1776</v>
      </c>
    </row>
    <row r="2453" customHeight="1" spans="1:4">
      <c r="A2453" s="7">
        <v>2451</v>
      </c>
      <c r="B2453" s="8" t="s">
        <v>1692</v>
      </c>
      <c r="C2453" s="8" t="str">
        <f>"张学芳"</f>
        <v>张学芳</v>
      </c>
      <c r="D2453" s="9" t="s">
        <v>1777</v>
      </c>
    </row>
    <row r="2454" customHeight="1" spans="1:4">
      <c r="A2454" s="7">
        <v>2452</v>
      </c>
      <c r="B2454" s="8" t="s">
        <v>1692</v>
      </c>
      <c r="C2454" s="8" t="str">
        <f>"吴亚瑞"</f>
        <v>吴亚瑞</v>
      </c>
      <c r="D2454" s="9" t="s">
        <v>1778</v>
      </c>
    </row>
    <row r="2455" customHeight="1" spans="1:4">
      <c r="A2455" s="7">
        <v>2453</v>
      </c>
      <c r="B2455" s="8" t="s">
        <v>1692</v>
      </c>
      <c r="C2455" s="8" t="str">
        <f>"王海芳"</f>
        <v>王海芳</v>
      </c>
      <c r="D2455" s="9" t="s">
        <v>1779</v>
      </c>
    </row>
    <row r="2456" customHeight="1" spans="1:4">
      <c r="A2456" s="7">
        <v>2454</v>
      </c>
      <c r="B2456" s="8" t="s">
        <v>1692</v>
      </c>
      <c r="C2456" s="8" t="str">
        <f>"赵仙美"</f>
        <v>赵仙美</v>
      </c>
      <c r="D2456" s="9" t="s">
        <v>1780</v>
      </c>
    </row>
    <row r="2457" customHeight="1" spans="1:4">
      <c r="A2457" s="7">
        <v>2455</v>
      </c>
      <c r="B2457" s="8" t="s">
        <v>1692</v>
      </c>
      <c r="C2457" s="8" t="str">
        <f>"刘亚强"</f>
        <v>刘亚强</v>
      </c>
      <c r="D2457" s="9" t="s">
        <v>1781</v>
      </c>
    </row>
    <row r="2458" customHeight="1" spans="1:4">
      <c r="A2458" s="7">
        <v>2456</v>
      </c>
      <c r="B2458" s="8" t="s">
        <v>1692</v>
      </c>
      <c r="C2458" s="8" t="str">
        <f>"邢丽君"</f>
        <v>邢丽君</v>
      </c>
      <c r="D2458" s="9" t="s">
        <v>1530</v>
      </c>
    </row>
    <row r="2459" customHeight="1" spans="1:4">
      <c r="A2459" s="7">
        <v>2457</v>
      </c>
      <c r="B2459" s="8" t="s">
        <v>1692</v>
      </c>
      <c r="C2459" s="8" t="str">
        <f>"何李丽"</f>
        <v>何李丽</v>
      </c>
      <c r="D2459" s="9" t="s">
        <v>718</v>
      </c>
    </row>
    <row r="2460" customHeight="1" spans="1:4">
      <c r="A2460" s="7">
        <v>2458</v>
      </c>
      <c r="B2460" s="8" t="s">
        <v>1692</v>
      </c>
      <c r="C2460" s="8" t="str">
        <f>"何翠莲"</f>
        <v>何翠莲</v>
      </c>
      <c r="D2460" s="9" t="s">
        <v>248</v>
      </c>
    </row>
    <row r="2461" customHeight="1" spans="1:4">
      <c r="A2461" s="7">
        <v>2459</v>
      </c>
      <c r="B2461" s="8" t="s">
        <v>1692</v>
      </c>
      <c r="C2461" s="8" t="str">
        <f>"翁海花"</f>
        <v>翁海花</v>
      </c>
      <c r="D2461" s="9" t="s">
        <v>1782</v>
      </c>
    </row>
    <row r="2462" customHeight="1" spans="1:4">
      <c r="A2462" s="7">
        <v>2460</v>
      </c>
      <c r="B2462" s="8" t="s">
        <v>1692</v>
      </c>
      <c r="C2462" s="8" t="str">
        <f>"宇文瑗"</f>
        <v>宇文瑗</v>
      </c>
      <c r="D2462" s="9" t="s">
        <v>1783</v>
      </c>
    </row>
    <row r="2463" customHeight="1" spans="1:4">
      <c r="A2463" s="7">
        <v>2461</v>
      </c>
      <c r="B2463" s="8" t="s">
        <v>1692</v>
      </c>
      <c r="C2463" s="8" t="str">
        <f>"蔡小叶"</f>
        <v>蔡小叶</v>
      </c>
      <c r="D2463" s="9" t="s">
        <v>343</v>
      </c>
    </row>
    <row r="2464" customHeight="1" spans="1:4">
      <c r="A2464" s="7">
        <v>2462</v>
      </c>
      <c r="B2464" s="8" t="s">
        <v>1692</v>
      </c>
      <c r="C2464" s="8" t="str">
        <f>"符爱玲"</f>
        <v>符爱玲</v>
      </c>
      <c r="D2464" s="9" t="s">
        <v>10</v>
      </c>
    </row>
    <row r="2465" customHeight="1" spans="1:4">
      <c r="A2465" s="7">
        <v>2463</v>
      </c>
      <c r="B2465" s="8" t="s">
        <v>1692</v>
      </c>
      <c r="C2465" s="8" t="str">
        <f>"陈小璐"</f>
        <v>陈小璐</v>
      </c>
      <c r="D2465" s="9" t="s">
        <v>1484</v>
      </c>
    </row>
    <row r="2466" customHeight="1" spans="1:4">
      <c r="A2466" s="7">
        <v>2464</v>
      </c>
      <c r="B2466" s="8" t="s">
        <v>1692</v>
      </c>
      <c r="C2466" s="8" t="str">
        <f>"罗才连"</f>
        <v>罗才连</v>
      </c>
      <c r="D2466" s="9" t="s">
        <v>861</v>
      </c>
    </row>
    <row r="2467" customHeight="1" spans="1:4">
      <c r="A2467" s="7">
        <v>2465</v>
      </c>
      <c r="B2467" s="8" t="s">
        <v>1692</v>
      </c>
      <c r="C2467" s="8" t="str">
        <f>"蒙秋燕"</f>
        <v>蒙秋燕</v>
      </c>
      <c r="D2467" s="9" t="s">
        <v>1784</v>
      </c>
    </row>
    <row r="2468" customHeight="1" spans="1:4">
      <c r="A2468" s="7">
        <v>2466</v>
      </c>
      <c r="B2468" s="8" t="s">
        <v>1692</v>
      </c>
      <c r="C2468" s="8" t="str">
        <f>"石文霞"</f>
        <v>石文霞</v>
      </c>
      <c r="D2468" s="9" t="s">
        <v>1785</v>
      </c>
    </row>
    <row r="2469" customHeight="1" spans="1:4">
      <c r="A2469" s="7">
        <v>2467</v>
      </c>
      <c r="B2469" s="8" t="s">
        <v>1692</v>
      </c>
      <c r="C2469" s="8" t="str">
        <f>"陈珏铮"</f>
        <v>陈珏铮</v>
      </c>
      <c r="D2469" s="9" t="s">
        <v>1786</v>
      </c>
    </row>
    <row r="2470" customHeight="1" spans="1:4">
      <c r="A2470" s="7">
        <v>2468</v>
      </c>
      <c r="B2470" s="8" t="s">
        <v>1692</v>
      </c>
      <c r="C2470" s="8" t="str">
        <f>"黄丽燕"</f>
        <v>黄丽燕</v>
      </c>
      <c r="D2470" s="9" t="s">
        <v>1787</v>
      </c>
    </row>
    <row r="2471" customHeight="1" spans="1:4">
      <c r="A2471" s="7">
        <v>2469</v>
      </c>
      <c r="B2471" s="8" t="s">
        <v>1692</v>
      </c>
      <c r="C2471" s="8" t="str">
        <f>"吴玲玲"</f>
        <v>吴玲玲</v>
      </c>
      <c r="D2471" s="9" t="s">
        <v>381</v>
      </c>
    </row>
    <row r="2472" customHeight="1" spans="1:4">
      <c r="A2472" s="7">
        <v>2470</v>
      </c>
      <c r="B2472" s="8" t="s">
        <v>1692</v>
      </c>
      <c r="C2472" s="8" t="str">
        <f>"林玉"</f>
        <v>林玉</v>
      </c>
      <c r="D2472" s="9" t="s">
        <v>1788</v>
      </c>
    </row>
    <row r="2473" customHeight="1" spans="1:4">
      <c r="A2473" s="7">
        <v>2471</v>
      </c>
      <c r="B2473" s="8" t="s">
        <v>1692</v>
      </c>
      <c r="C2473" s="8" t="str">
        <f>"黄嘉嘉"</f>
        <v>黄嘉嘉</v>
      </c>
      <c r="D2473" s="9" t="s">
        <v>836</v>
      </c>
    </row>
    <row r="2474" customHeight="1" spans="1:4">
      <c r="A2474" s="7">
        <v>2472</v>
      </c>
      <c r="B2474" s="8" t="s">
        <v>1692</v>
      </c>
      <c r="C2474" s="8" t="str">
        <f>"武豪"</f>
        <v>武豪</v>
      </c>
      <c r="D2474" s="9" t="s">
        <v>1789</v>
      </c>
    </row>
    <row r="2475" customHeight="1" spans="1:4">
      <c r="A2475" s="7">
        <v>2473</v>
      </c>
      <c r="B2475" s="8" t="s">
        <v>1692</v>
      </c>
      <c r="C2475" s="8" t="str">
        <f>"梁永丽"</f>
        <v>梁永丽</v>
      </c>
      <c r="D2475" s="9" t="s">
        <v>1790</v>
      </c>
    </row>
    <row r="2476" customHeight="1" spans="1:4">
      <c r="A2476" s="7">
        <v>2474</v>
      </c>
      <c r="B2476" s="8" t="s">
        <v>1692</v>
      </c>
      <c r="C2476" s="8" t="str">
        <f>"唐小丽"</f>
        <v>唐小丽</v>
      </c>
      <c r="D2476" s="9" t="s">
        <v>560</v>
      </c>
    </row>
    <row r="2477" customHeight="1" spans="1:4">
      <c r="A2477" s="7">
        <v>2475</v>
      </c>
      <c r="B2477" s="8" t="s">
        <v>1692</v>
      </c>
      <c r="C2477" s="8" t="str">
        <f>"刘灵锐"</f>
        <v>刘灵锐</v>
      </c>
      <c r="D2477" s="9" t="s">
        <v>658</v>
      </c>
    </row>
    <row r="2478" customHeight="1" spans="1:4">
      <c r="A2478" s="7">
        <v>2476</v>
      </c>
      <c r="B2478" s="8" t="s">
        <v>1692</v>
      </c>
      <c r="C2478" s="8" t="str">
        <f>"吕云艳"</f>
        <v>吕云艳</v>
      </c>
      <c r="D2478" s="9" t="s">
        <v>1791</v>
      </c>
    </row>
    <row r="2479" customHeight="1" spans="1:4">
      <c r="A2479" s="7">
        <v>2477</v>
      </c>
      <c r="B2479" s="8" t="s">
        <v>1692</v>
      </c>
      <c r="C2479" s="8" t="str">
        <f>"陈春至"</f>
        <v>陈春至</v>
      </c>
      <c r="D2479" s="9" t="s">
        <v>1792</v>
      </c>
    </row>
    <row r="2480" customHeight="1" spans="1:4">
      <c r="A2480" s="7">
        <v>2478</v>
      </c>
      <c r="B2480" s="8" t="s">
        <v>1692</v>
      </c>
      <c r="C2480" s="8" t="str">
        <f>"苏霞"</f>
        <v>苏霞</v>
      </c>
      <c r="D2480" s="9" t="s">
        <v>194</v>
      </c>
    </row>
    <row r="2481" customHeight="1" spans="1:4">
      <c r="A2481" s="7">
        <v>2479</v>
      </c>
      <c r="B2481" s="8" t="s">
        <v>1692</v>
      </c>
      <c r="C2481" s="8" t="str">
        <f>"陈花南"</f>
        <v>陈花南</v>
      </c>
      <c r="D2481" s="9" t="s">
        <v>1517</v>
      </c>
    </row>
    <row r="2482" customHeight="1" spans="1:4">
      <c r="A2482" s="7">
        <v>2480</v>
      </c>
      <c r="B2482" s="8" t="s">
        <v>1692</v>
      </c>
      <c r="C2482" s="8" t="str">
        <f>"刘亲"</f>
        <v>刘亲</v>
      </c>
      <c r="D2482" s="9" t="s">
        <v>1793</v>
      </c>
    </row>
    <row r="2483" customHeight="1" spans="1:4">
      <c r="A2483" s="7">
        <v>2481</v>
      </c>
      <c r="B2483" s="8" t="s">
        <v>1692</v>
      </c>
      <c r="C2483" s="8" t="str">
        <f>"黄寿慧"</f>
        <v>黄寿慧</v>
      </c>
      <c r="D2483" s="9" t="s">
        <v>1794</v>
      </c>
    </row>
    <row r="2484" customHeight="1" spans="1:4">
      <c r="A2484" s="7">
        <v>2482</v>
      </c>
      <c r="B2484" s="8" t="s">
        <v>1692</v>
      </c>
      <c r="C2484" s="8" t="str">
        <f>"王海栏"</f>
        <v>王海栏</v>
      </c>
      <c r="D2484" s="9" t="s">
        <v>1724</v>
      </c>
    </row>
    <row r="2485" customHeight="1" spans="1:4">
      <c r="A2485" s="7">
        <v>2483</v>
      </c>
      <c r="B2485" s="8" t="s">
        <v>1692</v>
      </c>
      <c r="C2485" s="8" t="str">
        <f>"卢志欢"</f>
        <v>卢志欢</v>
      </c>
      <c r="D2485" s="9" t="s">
        <v>234</v>
      </c>
    </row>
    <row r="2486" customHeight="1" spans="1:4">
      <c r="A2486" s="7">
        <v>2484</v>
      </c>
      <c r="B2486" s="8" t="s">
        <v>1692</v>
      </c>
      <c r="C2486" s="8" t="str">
        <f>"黄姗姗"</f>
        <v>黄姗姗</v>
      </c>
      <c r="D2486" s="9" t="s">
        <v>1795</v>
      </c>
    </row>
    <row r="2487" customHeight="1" spans="1:4">
      <c r="A2487" s="7">
        <v>2485</v>
      </c>
      <c r="B2487" s="8" t="s">
        <v>1692</v>
      </c>
      <c r="C2487" s="8" t="str">
        <f>"林小琴"</f>
        <v>林小琴</v>
      </c>
      <c r="D2487" s="9" t="s">
        <v>540</v>
      </c>
    </row>
    <row r="2488" customHeight="1" spans="1:4">
      <c r="A2488" s="7">
        <v>2486</v>
      </c>
      <c r="B2488" s="8" t="s">
        <v>1692</v>
      </c>
      <c r="C2488" s="8" t="str">
        <f>"符长龙"</f>
        <v>符长龙</v>
      </c>
      <c r="D2488" s="9" t="s">
        <v>458</v>
      </c>
    </row>
    <row r="2489" customHeight="1" spans="1:4">
      <c r="A2489" s="7">
        <v>2487</v>
      </c>
      <c r="B2489" s="8" t="s">
        <v>1692</v>
      </c>
      <c r="C2489" s="8" t="str">
        <f>"孙金霞"</f>
        <v>孙金霞</v>
      </c>
      <c r="D2489" s="9" t="s">
        <v>1796</v>
      </c>
    </row>
    <row r="2490" customHeight="1" spans="1:4">
      <c r="A2490" s="7">
        <v>2488</v>
      </c>
      <c r="B2490" s="8" t="s">
        <v>1692</v>
      </c>
      <c r="C2490" s="8" t="str">
        <f>"黄丽芳"</f>
        <v>黄丽芳</v>
      </c>
      <c r="D2490" s="9" t="s">
        <v>1797</v>
      </c>
    </row>
    <row r="2491" customHeight="1" spans="1:4">
      <c r="A2491" s="7">
        <v>2489</v>
      </c>
      <c r="B2491" s="8" t="s">
        <v>1692</v>
      </c>
      <c r="C2491" s="8" t="str">
        <f>"黎丽萍"</f>
        <v>黎丽萍</v>
      </c>
      <c r="D2491" s="9" t="s">
        <v>72</v>
      </c>
    </row>
    <row r="2492" customHeight="1" spans="1:4">
      <c r="A2492" s="7">
        <v>2490</v>
      </c>
      <c r="B2492" s="8" t="s">
        <v>1692</v>
      </c>
      <c r="C2492" s="8" t="str">
        <f>"陈玉燕"</f>
        <v>陈玉燕</v>
      </c>
      <c r="D2492" s="9" t="s">
        <v>1798</v>
      </c>
    </row>
    <row r="2493" customHeight="1" spans="1:4">
      <c r="A2493" s="7">
        <v>2491</v>
      </c>
      <c r="B2493" s="8" t="s">
        <v>1692</v>
      </c>
      <c r="C2493" s="8" t="str">
        <f>"冯红味"</f>
        <v>冯红味</v>
      </c>
      <c r="D2493" s="9" t="s">
        <v>343</v>
      </c>
    </row>
    <row r="2494" customHeight="1" spans="1:4">
      <c r="A2494" s="7">
        <v>2492</v>
      </c>
      <c r="B2494" s="8" t="s">
        <v>1692</v>
      </c>
      <c r="C2494" s="8" t="str">
        <f>"许秀靖"</f>
        <v>许秀靖</v>
      </c>
      <c r="D2494" s="9" t="s">
        <v>393</v>
      </c>
    </row>
    <row r="2495" customHeight="1" spans="1:4">
      <c r="A2495" s="7">
        <v>2493</v>
      </c>
      <c r="B2495" s="8" t="s">
        <v>1692</v>
      </c>
      <c r="C2495" s="8" t="str">
        <f>"符启芳"</f>
        <v>符启芳</v>
      </c>
      <c r="D2495" s="9" t="s">
        <v>196</v>
      </c>
    </row>
    <row r="2496" customHeight="1" spans="1:4">
      <c r="A2496" s="7">
        <v>2494</v>
      </c>
      <c r="B2496" s="8" t="s">
        <v>1692</v>
      </c>
      <c r="C2496" s="8" t="str">
        <f>"袁美焕"</f>
        <v>袁美焕</v>
      </c>
      <c r="D2496" s="9" t="s">
        <v>635</v>
      </c>
    </row>
    <row r="2497" customHeight="1" spans="1:4">
      <c r="A2497" s="7">
        <v>2495</v>
      </c>
      <c r="B2497" s="8" t="s">
        <v>1692</v>
      </c>
      <c r="C2497" s="8" t="str">
        <f>"何君"</f>
        <v>何君</v>
      </c>
      <c r="D2497" s="9" t="s">
        <v>1274</v>
      </c>
    </row>
    <row r="2498" customHeight="1" spans="1:4">
      <c r="A2498" s="7">
        <v>2496</v>
      </c>
      <c r="B2498" s="8" t="s">
        <v>1692</v>
      </c>
      <c r="C2498" s="8" t="str">
        <f>"郭皇妹"</f>
        <v>郭皇妹</v>
      </c>
      <c r="D2498" s="9" t="s">
        <v>1799</v>
      </c>
    </row>
    <row r="2499" customHeight="1" spans="1:4">
      <c r="A2499" s="7">
        <v>2497</v>
      </c>
      <c r="B2499" s="8" t="s">
        <v>1692</v>
      </c>
      <c r="C2499" s="8" t="str">
        <f>"梁丽云"</f>
        <v>梁丽云</v>
      </c>
      <c r="D2499" s="9" t="s">
        <v>1800</v>
      </c>
    </row>
    <row r="2500" customHeight="1" spans="1:4">
      <c r="A2500" s="7">
        <v>2498</v>
      </c>
      <c r="B2500" s="8" t="s">
        <v>1692</v>
      </c>
      <c r="C2500" s="8" t="str">
        <f>"王俊玉"</f>
        <v>王俊玉</v>
      </c>
      <c r="D2500" s="9" t="s">
        <v>1801</v>
      </c>
    </row>
    <row r="2501" customHeight="1" spans="1:4">
      <c r="A2501" s="7">
        <v>2499</v>
      </c>
      <c r="B2501" s="8" t="s">
        <v>1692</v>
      </c>
      <c r="C2501" s="8" t="str">
        <f>"陈娇连"</f>
        <v>陈娇连</v>
      </c>
      <c r="D2501" s="9" t="s">
        <v>624</v>
      </c>
    </row>
    <row r="2502" customHeight="1" spans="1:4">
      <c r="A2502" s="7">
        <v>2500</v>
      </c>
      <c r="B2502" s="8" t="s">
        <v>1692</v>
      </c>
      <c r="C2502" s="8" t="str">
        <f>"陈海霞"</f>
        <v>陈海霞</v>
      </c>
      <c r="D2502" s="9" t="s">
        <v>1633</v>
      </c>
    </row>
    <row r="2503" customHeight="1" spans="1:4">
      <c r="A2503" s="7">
        <v>2501</v>
      </c>
      <c r="B2503" s="8" t="s">
        <v>1692</v>
      </c>
      <c r="C2503" s="8" t="str">
        <f>"钟文晓"</f>
        <v>钟文晓</v>
      </c>
      <c r="D2503" s="9" t="s">
        <v>730</v>
      </c>
    </row>
    <row r="2504" customHeight="1" spans="1:4">
      <c r="A2504" s="7">
        <v>2502</v>
      </c>
      <c r="B2504" s="8" t="s">
        <v>1692</v>
      </c>
      <c r="C2504" s="8" t="str">
        <f>"习良玉"</f>
        <v>习良玉</v>
      </c>
      <c r="D2504" s="9" t="s">
        <v>1802</v>
      </c>
    </row>
    <row r="2505" customHeight="1" spans="1:4">
      <c r="A2505" s="7">
        <v>2503</v>
      </c>
      <c r="B2505" s="8" t="s">
        <v>1692</v>
      </c>
      <c r="C2505" s="8" t="str">
        <f>"杨果"</f>
        <v>杨果</v>
      </c>
      <c r="D2505" s="9" t="s">
        <v>1803</v>
      </c>
    </row>
    <row r="2506" customHeight="1" spans="1:4">
      <c r="A2506" s="7">
        <v>2504</v>
      </c>
      <c r="B2506" s="8" t="s">
        <v>1692</v>
      </c>
      <c r="C2506" s="8" t="str">
        <f>"符英子"</f>
        <v>符英子</v>
      </c>
      <c r="D2506" s="9" t="s">
        <v>1804</v>
      </c>
    </row>
    <row r="2507" customHeight="1" spans="1:4">
      <c r="A2507" s="7">
        <v>2505</v>
      </c>
      <c r="B2507" s="8" t="s">
        <v>1692</v>
      </c>
      <c r="C2507" s="8" t="str">
        <f>"钟玲"</f>
        <v>钟玲</v>
      </c>
      <c r="D2507" s="9" t="s">
        <v>1805</v>
      </c>
    </row>
    <row r="2508" customHeight="1" spans="1:4">
      <c r="A2508" s="7">
        <v>2506</v>
      </c>
      <c r="B2508" s="8" t="s">
        <v>1692</v>
      </c>
      <c r="C2508" s="8" t="str">
        <f>"文香菲"</f>
        <v>文香菲</v>
      </c>
      <c r="D2508" s="9" t="s">
        <v>579</v>
      </c>
    </row>
    <row r="2509" customHeight="1" spans="1:4">
      <c r="A2509" s="7">
        <v>2507</v>
      </c>
      <c r="B2509" s="8" t="s">
        <v>1692</v>
      </c>
      <c r="C2509" s="8" t="str">
        <f>"贾亚蒙"</f>
        <v>贾亚蒙</v>
      </c>
      <c r="D2509" s="9" t="s">
        <v>1806</v>
      </c>
    </row>
    <row r="2510" customHeight="1" spans="1:4">
      <c r="A2510" s="7">
        <v>2508</v>
      </c>
      <c r="B2510" s="8" t="s">
        <v>1692</v>
      </c>
      <c r="C2510" s="8" t="str">
        <f>"周钰霖"</f>
        <v>周钰霖</v>
      </c>
      <c r="D2510" s="9" t="s">
        <v>1807</v>
      </c>
    </row>
    <row r="2511" customHeight="1" spans="1:4">
      <c r="A2511" s="7">
        <v>2509</v>
      </c>
      <c r="B2511" s="8" t="s">
        <v>1692</v>
      </c>
      <c r="C2511" s="8" t="str">
        <f>"周慧江"</f>
        <v>周慧江</v>
      </c>
      <c r="D2511" s="9" t="s">
        <v>1519</v>
      </c>
    </row>
    <row r="2512" customHeight="1" spans="1:4">
      <c r="A2512" s="7">
        <v>2510</v>
      </c>
      <c r="B2512" s="8" t="s">
        <v>1692</v>
      </c>
      <c r="C2512" s="8" t="str">
        <f>"陈嘉玲"</f>
        <v>陈嘉玲</v>
      </c>
      <c r="D2512" s="9" t="s">
        <v>1808</v>
      </c>
    </row>
    <row r="2513" customHeight="1" spans="1:4">
      <c r="A2513" s="7">
        <v>2511</v>
      </c>
      <c r="B2513" s="8" t="s">
        <v>1692</v>
      </c>
      <c r="C2513" s="8" t="str">
        <f>"黎荣伦"</f>
        <v>黎荣伦</v>
      </c>
      <c r="D2513" s="9" t="s">
        <v>1809</v>
      </c>
    </row>
    <row r="2514" customHeight="1" spans="1:4">
      <c r="A2514" s="7">
        <v>2512</v>
      </c>
      <c r="B2514" s="8" t="s">
        <v>1692</v>
      </c>
      <c r="C2514" s="8" t="str">
        <f>"谢佳秀"</f>
        <v>谢佳秀</v>
      </c>
      <c r="D2514" s="9" t="s">
        <v>1236</v>
      </c>
    </row>
    <row r="2515" customHeight="1" spans="1:4">
      <c r="A2515" s="7">
        <v>2513</v>
      </c>
      <c r="B2515" s="8" t="s">
        <v>1692</v>
      </c>
      <c r="C2515" s="8" t="str">
        <f>"关万莹"</f>
        <v>关万莹</v>
      </c>
      <c r="D2515" s="9" t="s">
        <v>541</v>
      </c>
    </row>
    <row r="2516" customHeight="1" spans="1:4">
      <c r="A2516" s="7">
        <v>2514</v>
      </c>
      <c r="B2516" s="8" t="s">
        <v>1692</v>
      </c>
      <c r="C2516" s="8" t="str">
        <f>"刘琳琳"</f>
        <v>刘琳琳</v>
      </c>
      <c r="D2516" s="9" t="s">
        <v>1810</v>
      </c>
    </row>
    <row r="2517" customHeight="1" spans="1:4">
      <c r="A2517" s="7">
        <v>2515</v>
      </c>
      <c r="B2517" s="8" t="s">
        <v>1692</v>
      </c>
      <c r="C2517" s="8" t="str">
        <f>"刘颖"</f>
        <v>刘颖</v>
      </c>
      <c r="D2517" s="9" t="s">
        <v>1811</v>
      </c>
    </row>
    <row r="2518" customHeight="1" spans="1:4">
      <c r="A2518" s="7">
        <v>2516</v>
      </c>
      <c r="B2518" s="8" t="s">
        <v>1692</v>
      </c>
      <c r="C2518" s="8" t="str">
        <f>"王琼芳"</f>
        <v>王琼芳</v>
      </c>
      <c r="D2518" s="9" t="s">
        <v>1812</v>
      </c>
    </row>
    <row r="2519" customHeight="1" spans="1:4">
      <c r="A2519" s="7">
        <v>2517</v>
      </c>
      <c r="B2519" s="8" t="s">
        <v>1692</v>
      </c>
      <c r="C2519" s="8" t="str">
        <f>"张入籝"</f>
        <v>张入籝</v>
      </c>
      <c r="D2519" s="9" t="s">
        <v>1525</v>
      </c>
    </row>
    <row r="2520" customHeight="1" spans="1:4">
      <c r="A2520" s="7">
        <v>2518</v>
      </c>
      <c r="B2520" s="8" t="s">
        <v>1692</v>
      </c>
      <c r="C2520" s="8" t="str">
        <f>"黄亚报"</f>
        <v>黄亚报</v>
      </c>
      <c r="D2520" s="9" t="s">
        <v>941</v>
      </c>
    </row>
    <row r="2521" customHeight="1" spans="1:4">
      <c r="A2521" s="7">
        <v>2519</v>
      </c>
      <c r="B2521" s="8" t="s">
        <v>1692</v>
      </c>
      <c r="C2521" s="8" t="str">
        <f>"陈秋可"</f>
        <v>陈秋可</v>
      </c>
      <c r="D2521" s="9" t="s">
        <v>19</v>
      </c>
    </row>
    <row r="2522" customHeight="1" spans="1:4">
      <c r="A2522" s="7">
        <v>2520</v>
      </c>
      <c r="B2522" s="8" t="s">
        <v>1692</v>
      </c>
      <c r="C2522" s="8" t="str">
        <f>"黎思婷"</f>
        <v>黎思婷</v>
      </c>
      <c r="D2522" s="9" t="s">
        <v>226</v>
      </c>
    </row>
    <row r="2523" customHeight="1" spans="1:4">
      <c r="A2523" s="7">
        <v>2521</v>
      </c>
      <c r="B2523" s="8" t="s">
        <v>1692</v>
      </c>
      <c r="C2523" s="8" t="str">
        <f>"王阳阳"</f>
        <v>王阳阳</v>
      </c>
      <c r="D2523" s="9" t="s">
        <v>1813</v>
      </c>
    </row>
    <row r="2524" customHeight="1" spans="1:4">
      <c r="A2524" s="7">
        <v>2522</v>
      </c>
      <c r="B2524" s="8" t="s">
        <v>1692</v>
      </c>
      <c r="C2524" s="8" t="str">
        <f>"陈丹蕾"</f>
        <v>陈丹蕾</v>
      </c>
      <c r="D2524" s="9" t="s">
        <v>751</v>
      </c>
    </row>
    <row r="2525" customHeight="1" spans="1:4">
      <c r="A2525" s="7">
        <v>2523</v>
      </c>
      <c r="B2525" s="8" t="s">
        <v>1692</v>
      </c>
      <c r="C2525" s="8" t="str">
        <f>"林敏"</f>
        <v>林敏</v>
      </c>
      <c r="D2525" s="9" t="s">
        <v>1812</v>
      </c>
    </row>
    <row r="2526" customHeight="1" spans="1:4">
      <c r="A2526" s="7">
        <v>2524</v>
      </c>
      <c r="B2526" s="8" t="s">
        <v>1692</v>
      </c>
      <c r="C2526" s="8" t="str">
        <f>"谢盼"</f>
        <v>谢盼</v>
      </c>
      <c r="D2526" s="9" t="s">
        <v>1814</v>
      </c>
    </row>
    <row r="2527" customHeight="1" spans="1:4">
      <c r="A2527" s="7">
        <v>2525</v>
      </c>
      <c r="B2527" s="8" t="s">
        <v>1692</v>
      </c>
      <c r="C2527" s="8" t="str">
        <f>"林丹"</f>
        <v>林丹</v>
      </c>
      <c r="D2527" s="9" t="s">
        <v>1815</v>
      </c>
    </row>
    <row r="2528" customHeight="1" spans="1:4">
      <c r="A2528" s="7">
        <v>2526</v>
      </c>
      <c r="B2528" s="8" t="s">
        <v>1692</v>
      </c>
      <c r="C2528" s="8" t="str">
        <f>"杨一娇"</f>
        <v>杨一娇</v>
      </c>
      <c r="D2528" s="9" t="s">
        <v>601</v>
      </c>
    </row>
    <row r="2529" customHeight="1" spans="1:4">
      <c r="A2529" s="7">
        <v>2527</v>
      </c>
      <c r="B2529" s="8" t="s">
        <v>1692</v>
      </c>
      <c r="C2529" s="8" t="str">
        <f>"关义侠"</f>
        <v>关义侠</v>
      </c>
      <c r="D2529" s="9" t="s">
        <v>1816</v>
      </c>
    </row>
    <row r="2530" customHeight="1" spans="1:4">
      <c r="A2530" s="7">
        <v>2528</v>
      </c>
      <c r="B2530" s="8" t="s">
        <v>1692</v>
      </c>
      <c r="C2530" s="8" t="str">
        <f>"林方婷"</f>
        <v>林方婷</v>
      </c>
      <c r="D2530" s="9" t="s">
        <v>528</v>
      </c>
    </row>
    <row r="2531" customHeight="1" spans="1:4">
      <c r="A2531" s="7">
        <v>2529</v>
      </c>
      <c r="B2531" s="8" t="s">
        <v>1692</v>
      </c>
      <c r="C2531" s="8" t="str">
        <f>"向钰叶"</f>
        <v>向钰叶</v>
      </c>
      <c r="D2531" s="9" t="s">
        <v>1817</v>
      </c>
    </row>
    <row r="2532" customHeight="1" spans="1:4">
      <c r="A2532" s="7">
        <v>2530</v>
      </c>
      <c r="B2532" s="8" t="s">
        <v>1692</v>
      </c>
      <c r="C2532" s="8" t="str">
        <f>"王艺桦"</f>
        <v>王艺桦</v>
      </c>
      <c r="D2532" s="9" t="s">
        <v>1818</v>
      </c>
    </row>
    <row r="2533" customHeight="1" spans="1:4">
      <c r="A2533" s="7">
        <v>2531</v>
      </c>
      <c r="B2533" s="8" t="s">
        <v>1692</v>
      </c>
      <c r="C2533" s="8" t="str">
        <f>"王梦茹"</f>
        <v>王梦茹</v>
      </c>
      <c r="D2533" s="9" t="s">
        <v>332</v>
      </c>
    </row>
    <row r="2534" customHeight="1" spans="1:4">
      <c r="A2534" s="7">
        <v>2532</v>
      </c>
      <c r="B2534" s="8" t="s">
        <v>1692</v>
      </c>
      <c r="C2534" s="8" t="str">
        <f>"姜璐"</f>
        <v>姜璐</v>
      </c>
      <c r="D2534" s="9" t="s">
        <v>1819</v>
      </c>
    </row>
    <row r="2535" customHeight="1" spans="1:4">
      <c r="A2535" s="7">
        <v>2533</v>
      </c>
      <c r="B2535" s="8" t="s">
        <v>1692</v>
      </c>
      <c r="C2535" s="8" t="str">
        <f>"吴光纯"</f>
        <v>吴光纯</v>
      </c>
      <c r="D2535" s="9" t="s">
        <v>541</v>
      </c>
    </row>
    <row r="2536" customHeight="1" spans="1:4">
      <c r="A2536" s="7">
        <v>2534</v>
      </c>
      <c r="B2536" s="8" t="s">
        <v>1692</v>
      </c>
      <c r="C2536" s="8" t="str">
        <f>"陈二菊"</f>
        <v>陈二菊</v>
      </c>
      <c r="D2536" s="9" t="s">
        <v>1014</v>
      </c>
    </row>
    <row r="2537" customHeight="1" spans="1:4">
      <c r="A2537" s="7">
        <v>2535</v>
      </c>
      <c r="B2537" s="8" t="s">
        <v>1692</v>
      </c>
      <c r="C2537" s="8" t="str">
        <f>"王秋银"</f>
        <v>王秋银</v>
      </c>
      <c r="D2537" s="9" t="s">
        <v>1820</v>
      </c>
    </row>
    <row r="2538" customHeight="1" spans="1:4">
      <c r="A2538" s="7">
        <v>2536</v>
      </c>
      <c r="B2538" s="8" t="s">
        <v>1692</v>
      </c>
      <c r="C2538" s="8" t="str">
        <f>"殷珊妹"</f>
        <v>殷珊妹</v>
      </c>
      <c r="D2538" s="9" t="s">
        <v>1664</v>
      </c>
    </row>
    <row r="2539" customHeight="1" spans="1:4">
      <c r="A2539" s="7">
        <v>2537</v>
      </c>
      <c r="B2539" s="8" t="s">
        <v>1692</v>
      </c>
      <c r="C2539" s="8" t="str">
        <f>"吴小欣"</f>
        <v>吴小欣</v>
      </c>
      <c r="D2539" s="9" t="s">
        <v>803</v>
      </c>
    </row>
    <row r="2540" customHeight="1" spans="1:4">
      <c r="A2540" s="7">
        <v>2538</v>
      </c>
      <c r="B2540" s="8" t="s">
        <v>1692</v>
      </c>
      <c r="C2540" s="8" t="str">
        <f>"唐海珊"</f>
        <v>唐海珊</v>
      </c>
      <c r="D2540" s="9" t="s">
        <v>1821</v>
      </c>
    </row>
    <row r="2541" customHeight="1" spans="1:4">
      <c r="A2541" s="7">
        <v>2539</v>
      </c>
      <c r="B2541" s="8" t="s">
        <v>1692</v>
      </c>
      <c r="C2541" s="8" t="str">
        <f>"林诗梦"</f>
        <v>林诗梦</v>
      </c>
      <c r="D2541" s="9" t="s">
        <v>617</v>
      </c>
    </row>
    <row r="2542" customHeight="1" spans="1:4">
      <c r="A2542" s="7">
        <v>2540</v>
      </c>
      <c r="B2542" s="8" t="s">
        <v>1692</v>
      </c>
      <c r="C2542" s="8" t="str">
        <f>"王宝嫦"</f>
        <v>王宝嫦</v>
      </c>
      <c r="D2542" s="9" t="s">
        <v>1822</v>
      </c>
    </row>
    <row r="2543" customHeight="1" spans="1:4">
      <c r="A2543" s="7">
        <v>2541</v>
      </c>
      <c r="B2543" s="8" t="s">
        <v>1692</v>
      </c>
      <c r="C2543" s="8" t="str">
        <f>"董小爱"</f>
        <v>董小爱</v>
      </c>
      <c r="D2543" s="9" t="s">
        <v>1332</v>
      </c>
    </row>
    <row r="2544" customHeight="1" spans="1:4">
      <c r="A2544" s="7">
        <v>2542</v>
      </c>
      <c r="B2544" s="8" t="s">
        <v>1692</v>
      </c>
      <c r="C2544" s="8" t="str">
        <f>"陈照虹"</f>
        <v>陈照虹</v>
      </c>
      <c r="D2544" s="9" t="s">
        <v>1689</v>
      </c>
    </row>
    <row r="2545" customHeight="1" spans="1:4">
      <c r="A2545" s="7">
        <v>2543</v>
      </c>
      <c r="B2545" s="8" t="s">
        <v>1692</v>
      </c>
      <c r="C2545" s="8" t="str">
        <f>"杜琳"</f>
        <v>杜琳</v>
      </c>
      <c r="D2545" s="9" t="s">
        <v>1823</v>
      </c>
    </row>
    <row r="2546" customHeight="1" spans="1:4">
      <c r="A2546" s="7">
        <v>2544</v>
      </c>
      <c r="B2546" s="8" t="s">
        <v>1692</v>
      </c>
      <c r="C2546" s="8" t="str">
        <f>"翁先仙"</f>
        <v>翁先仙</v>
      </c>
      <c r="D2546" s="9" t="s">
        <v>1824</v>
      </c>
    </row>
    <row r="2547" customHeight="1" spans="1:4">
      <c r="A2547" s="7">
        <v>2545</v>
      </c>
      <c r="B2547" s="8" t="s">
        <v>1692</v>
      </c>
      <c r="C2547" s="8" t="str">
        <f>"许颖"</f>
        <v>许颖</v>
      </c>
      <c r="D2547" s="9" t="s">
        <v>1825</v>
      </c>
    </row>
    <row r="2548" customHeight="1" spans="1:4">
      <c r="A2548" s="7">
        <v>2546</v>
      </c>
      <c r="B2548" s="8" t="s">
        <v>1692</v>
      </c>
      <c r="C2548" s="8" t="str">
        <f>"陈教美"</f>
        <v>陈教美</v>
      </c>
      <c r="D2548" s="9" t="s">
        <v>1295</v>
      </c>
    </row>
    <row r="2549" customHeight="1" spans="1:4">
      <c r="A2549" s="7">
        <v>2547</v>
      </c>
      <c r="B2549" s="8" t="s">
        <v>1692</v>
      </c>
      <c r="C2549" s="8" t="str">
        <f>"张汉花"</f>
        <v>张汉花</v>
      </c>
      <c r="D2549" s="9" t="s">
        <v>1826</v>
      </c>
    </row>
    <row r="2550" customHeight="1" spans="1:4">
      <c r="A2550" s="7">
        <v>2548</v>
      </c>
      <c r="B2550" s="8" t="s">
        <v>1692</v>
      </c>
      <c r="C2550" s="8" t="str">
        <f>"冯慧玲"</f>
        <v>冯慧玲</v>
      </c>
      <c r="D2550" s="9" t="s">
        <v>556</v>
      </c>
    </row>
    <row r="2551" customHeight="1" spans="1:4">
      <c r="A2551" s="7">
        <v>2549</v>
      </c>
      <c r="B2551" s="8" t="s">
        <v>1692</v>
      </c>
      <c r="C2551" s="8" t="str">
        <f>"陈素妮"</f>
        <v>陈素妮</v>
      </c>
      <c r="D2551" s="9" t="s">
        <v>1795</v>
      </c>
    </row>
    <row r="2552" customHeight="1" spans="1:4">
      <c r="A2552" s="7">
        <v>2550</v>
      </c>
      <c r="B2552" s="8" t="s">
        <v>1692</v>
      </c>
      <c r="C2552" s="8" t="str">
        <f>"冯红娜"</f>
        <v>冯红娜</v>
      </c>
      <c r="D2552" s="9" t="s">
        <v>1827</v>
      </c>
    </row>
    <row r="2553" customHeight="1" spans="1:4">
      <c r="A2553" s="7">
        <v>2551</v>
      </c>
      <c r="B2553" s="8" t="s">
        <v>1692</v>
      </c>
      <c r="C2553" s="8" t="str">
        <f>"符裕琴"</f>
        <v>符裕琴</v>
      </c>
      <c r="D2553" s="9" t="s">
        <v>1557</v>
      </c>
    </row>
    <row r="2554" customHeight="1" spans="1:4">
      <c r="A2554" s="7">
        <v>2552</v>
      </c>
      <c r="B2554" s="8" t="s">
        <v>1692</v>
      </c>
      <c r="C2554" s="8" t="str">
        <f>"欧艳虹"</f>
        <v>欧艳虹</v>
      </c>
      <c r="D2554" s="9" t="s">
        <v>222</v>
      </c>
    </row>
    <row r="2555" customHeight="1" spans="1:4">
      <c r="A2555" s="7">
        <v>2553</v>
      </c>
      <c r="B2555" s="8" t="s">
        <v>1692</v>
      </c>
      <c r="C2555" s="8" t="str">
        <f>"林红阳"</f>
        <v>林红阳</v>
      </c>
      <c r="D2555" s="9" t="s">
        <v>1828</v>
      </c>
    </row>
    <row r="2556" customHeight="1" spans="1:4">
      <c r="A2556" s="7">
        <v>2554</v>
      </c>
      <c r="B2556" s="8" t="s">
        <v>1692</v>
      </c>
      <c r="C2556" s="8" t="str">
        <f>"吴鸾燕"</f>
        <v>吴鸾燕</v>
      </c>
      <c r="D2556" s="9" t="s">
        <v>1829</v>
      </c>
    </row>
    <row r="2557" customHeight="1" spans="1:4">
      <c r="A2557" s="7">
        <v>2555</v>
      </c>
      <c r="B2557" s="8" t="s">
        <v>1692</v>
      </c>
      <c r="C2557" s="8" t="str">
        <f>"陈汇葳"</f>
        <v>陈汇葳</v>
      </c>
      <c r="D2557" s="9" t="s">
        <v>1830</v>
      </c>
    </row>
    <row r="2558" customHeight="1" spans="1:4">
      <c r="A2558" s="7">
        <v>2556</v>
      </c>
      <c r="B2558" s="8" t="s">
        <v>1692</v>
      </c>
      <c r="C2558" s="8" t="str">
        <f>"林显定"</f>
        <v>林显定</v>
      </c>
      <c r="D2558" s="9" t="s">
        <v>1831</v>
      </c>
    </row>
    <row r="2559" customHeight="1" spans="1:4">
      <c r="A2559" s="7">
        <v>2557</v>
      </c>
      <c r="B2559" s="8" t="s">
        <v>1692</v>
      </c>
      <c r="C2559" s="8" t="str">
        <f>"明坚"</f>
        <v>明坚</v>
      </c>
      <c r="D2559" s="9" t="s">
        <v>827</v>
      </c>
    </row>
    <row r="2560" customHeight="1" spans="1:4">
      <c r="A2560" s="7">
        <v>2558</v>
      </c>
      <c r="B2560" s="8" t="s">
        <v>1692</v>
      </c>
      <c r="C2560" s="8" t="str">
        <f>"胡皇芳"</f>
        <v>胡皇芳</v>
      </c>
      <c r="D2560" s="9" t="s">
        <v>1471</v>
      </c>
    </row>
    <row r="2561" customHeight="1" spans="1:4">
      <c r="A2561" s="7">
        <v>2559</v>
      </c>
      <c r="B2561" s="8" t="s">
        <v>1692</v>
      </c>
      <c r="C2561" s="8" t="str">
        <f>"杨帆"</f>
        <v>杨帆</v>
      </c>
      <c r="D2561" s="9" t="s">
        <v>1832</v>
      </c>
    </row>
    <row r="2562" customHeight="1" spans="1:4">
      <c r="A2562" s="7">
        <v>2560</v>
      </c>
      <c r="B2562" s="8" t="s">
        <v>1692</v>
      </c>
      <c r="C2562" s="8" t="str">
        <f>"陈菁"</f>
        <v>陈菁</v>
      </c>
      <c r="D2562" s="9" t="s">
        <v>799</v>
      </c>
    </row>
    <row r="2563" customHeight="1" spans="1:4">
      <c r="A2563" s="7">
        <v>2561</v>
      </c>
      <c r="B2563" s="8" t="s">
        <v>1692</v>
      </c>
      <c r="C2563" s="8" t="str">
        <f>"刘诗媛"</f>
        <v>刘诗媛</v>
      </c>
      <c r="D2563" s="9" t="s">
        <v>1657</v>
      </c>
    </row>
    <row r="2564" customHeight="1" spans="1:4">
      <c r="A2564" s="7">
        <v>2562</v>
      </c>
      <c r="B2564" s="8" t="s">
        <v>1692</v>
      </c>
      <c r="C2564" s="8" t="str">
        <f>"钟昌霖"</f>
        <v>钟昌霖</v>
      </c>
      <c r="D2564" s="9" t="s">
        <v>1833</v>
      </c>
    </row>
    <row r="2565" customHeight="1" spans="1:4">
      <c r="A2565" s="7">
        <v>2563</v>
      </c>
      <c r="B2565" s="8" t="s">
        <v>1692</v>
      </c>
      <c r="C2565" s="8" t="str">
        <f>"符秋茹"</f>
        <v>符秋茹</v>
      </c>
      <c r="D2565" s="9" t="s">
        <v>89</v>
      </c>
    </row>
    <row r="2566" customHeight="1" spans="1:4">
      <c r="A2566" s="7">
        <v>2564</v>
      </c>
      <c r="B2566" s="8" t="s">
        <v>1692</v>
      </c>
      <c r="C2566" s="8" t="str">
        <f>"李伟"</f>
        <v>李伟</v>
      </c>
      <c r="D2566" s="9" t="s">
        <v>1834</v>
      </c>
    </row>
    <row r="2567" customHeight="1" spans="1:4">
      <c r="A2567" s="7">
        <v>2565</v>
      </c>
      <c r="B2567" s="8" t="s">
        <v>1692</v>
      </c>
      <c r="C2567" s="8" t="str">
        <f>"方捷"</f>
        <v>方捷</v>
      </c>
      <c r="D2567" s="9" t="s">
        <v>1835</v>
      </c>
    </row>
    <row r="2568" customHeight="1" spans="1:4">
      <c r="A2568" s="7">
        <v>2566</v>
      </c>
      <c r="B2568" s="8" t="s">
        <v>1692</v>
      </c>
      <c r="C2568" s="8" t="str">
        <f>"郑慧暖"</f>
        <v>郑慧暖</v>
      </c>
      <c r="D2568" s="9" t="s">
        <v>89</v>
      </c>
    </row>
    <row r="2569" customHeight="1" spans="1:4">
      <c r="A2569" s="7">
        <v>2567</v>
      </c>
      <c r="B2569" s="8" t="s">
        <v>1692</v>
      </c>
      <c r="C2569" s="8" t="str">
        <f>"吴培君"</f>
        <v>吴培君</v>
      </c>
      <c r="D2569" s="9" t="s">
        <v>1836</v>
      </c>
    </row>
    <row r="2570" customHeight="1" spans="1:4">
      <c r="A2570" s="7">
        <v>2568</v>
      </c>
      <c r="B2570" s="8" t="s">
        <v>1692</v>
      </c>
      <c r="C2570" s="8" t="str">
        <f>"蔡月翠"</f>
        <v>蔡月翠</v>
      </c>
      <c r="D2570" s="9" t="s">
        <v>1837</v>
      </c>
    </row>
    <row r="2571" customHeight="1" spans="1:4">
      <c r="A2571" s="7">
        <v>2569</v>
      </c>
      <c r="B2571" s="8" t="s">
        <v>1692</v>
      </c>
      <c r="C2571" s="8" t="str">
        <f>"程萌"</f>
        <v>程萌</v>
      </c>
      <c r="D2571" s="9" t="s">
        <v>1838</v>
      </c>
    </row>
    <row r="2572" customHeight="1" spans="1:4">
      <c r="A2572" s="7">
        <v>2570</v>
      </c>
      <c r="B2572" s="8" t="s">
        <v>1692</v>
      </c>
      <c r="C2572" s="8" t="str">
        <f>"蔡萍"</f>
        <v>蔡萍</v>
      </c>
      <c r="D2572" s="9" t="s">
        <v>1042</v>
      </c>
    </row>
    <row r="2573" customHeight="1" spans="1:4">
      <c r="A2573" s="7">
        <v>2571</v>
      </c>
      <c r="B2573" s="8" t="s">
        <v>1692</v>
      </c>
      <c r="C2573" s="8" t="str">
        <f>"符筹"</f>
        <v>符筹</v>
      </c>
      <c r="D2573" s="9" t="s">
        <v>1839</v>
      </c>
    </row>
    <row r="2574" customHeight="1" spans="1:4">
      <c r="A2574" s="7">
        <v>2572</v>
      </c>
      <c r="B2574" s="8" t="s">
        <v>1692</v>
      </c>
      <c r="C2574" s="8" t="str">
        <f>"邢维婷"</f>
        <v>邢维婷</v>
      </c>
      <c r="D2574" s="9" t="s">
        <v>551</v>
      </c>
    </row>
    <row r="2575" customHeight="1" spans="1:4">
      <c r="A2575" s="7">
        <v>2573</v>
      </c>
      <c r="B2575" s="8" t="s">
        <v>1692</v>
      </c>
      <c r="C2575" s="8" t="str">
        <f>"王小玲"</f>
        <v>王小玲</v>
      </c>
      <c r="D2575" s="9" t="s">
        <v>772</v>
      </c>
    </row>
    <row r="2576" customHeight="1" spans="1:4">
      <c r="A2576" s="7">
        <v>2574</v>
      </c>
      <c r="B2576" s="8" t="s">
        <v>1692</v>
      </c>
      <c r="C2576" s="8" t="str">
        <f>"黎蕾"</f>
        <v>黎蕾</v>
      </c>
      <c r="D2576" s="9" t="s">
        <v>141</v>
      </c>
    </row>
    <row r="2577" customHeight="1" spans="1:4">
      <c r="A2577" s="7">
        <v>2575</v>
      </c>
      <c r="B2577" s="8" t="s">
        <v>1692</v>
      </c>
      <c r="C2577" s="8" t="str">
        <f>"林香宏"</f>
        <v>林香宏</v>
      </c>
      <c r="D2577" s="9" t="s">
        <v>1222</v>
      </c>
    </row>
    <row r="2578" customHeight="1" spans="1:4">
      <c r="A2578" s="7">
        <v>2576</v>
      </c>
      <c r="B2578" s="8" t="s">
        <v>1692</v>
      </c>
      <c r="C2578" s="8" t="str">
        <f>"李明珠"</f>
        <v>李明珠</v>
      </c>
      <c r="D2578" s="9" t="s">
        <v>1840</v>
      </c>
    </row>
    <row r="2579" customHeight="1" spans="1:4">
      <c r="A2579" s="7">
        <v>2577</v>
      </c>
      <c r="B2579" s="8" t="s">
        <v>1692</v>
      </c>
      <c r="C2579" s="8" t="str">
        <f>"沈天巧"</f>
        <v>沈天巧</v>
      </c>
      <c r="D2579" s="9" t="s">
        <v>19</v>
      </c>
    </row>
    <row r="2580" customHeight="1" spans="1:4">
      <c r="A2580" s="7">
        <v>2578</v>
      </c>
      <c r="B2580" s="8" t="s">
        <v>1692</v>
      </c>
      <c r="C2580" s="8" t="str">
        <f>"何津源"</f>
        <v>何津源</v>
      </c>
      <c r="D2580" s="9" t="s">
        <v>1262</v>
      </c>
    </row>
    <row r="2581" customHeight="1" spans="1:4">
      <c r="A2581" s="7">
        <v>2579</v>
      </c>
      <c r="B2581" s="8" t="s">
        <v>1692</v>
      </c>
      <c r="C2581" s="8" t="str">
        <f>"黄向华"</f>
        <v>黄向华</v>
      </c>
      <c r="D2581" s="9" t="s">
        <v>1480</v>
      </c>
    </row>
    <row r="2582" customHeight="1" spans="1:4">
      <c r="A2582" s="7">
        <v>2580</v>
      </c>
      <c r="B2582" s="8" t="s">
        <v>1692</v>
      </c>
      <c r="C2582" s="8" t="str">
        <f>"王云"</f>
        <v>王云</v>
      </c>
      <c r="D2582" s="9" t="s">
        <v>1841</v>
      </c>
    </row>
    <row r="2583" customHeight="1" spans="1:4">
      <c r="A2583" s="7">
        <v>2581</v>
      </c>
      <c r="B2583" s="8" t="s">
        <v>1692</v>
      </c>
      <c r="C2583" s="8" t="str">
        <f>"王姑妹"</f>
        <v>王姑妹</v>
      </c>
      <c r="D2583" s="9" t="s">
        <v>1842</v>
      </c>
    </row>
    <row r="2584" customHeight="1" spans="1:4">
      <c r="A2584" s="7">
        <v>2582</v>
      </c>
      <c r="B2584" s="8" t="s">
        <v>1692</v>
      </c>
      <c r="C2584" s="8" t="str">
        <f>"李江玲"</f>
        <v>李江玲</v>
      </c>
      <c r="D2584" s="9" t="s">
        <v>1843</v>
      </c>
    </row>
    <row r="2585" customHeight="1" spans="1:4">
      <c r="A2585" s="7">
        <v>2583</v>
      </c>
      <c r="B2585" s="8" t="s">
        <v>1692</v>
      </c>
      <c r="C2585" s="8" t="str">
        <f>"秦燕霞"</f>
        <v>秦燕霞</v>
      </c>
      <c r="D2585" s="9" t="s">
        <v>382</v>
      </c>
    </row>
    <row r="2586" customHeight="1" spans="1:4">
      <c r="A2586" s="7">
        <v>2584</v>
      </c>
      <c r="B2586" s="8" t="s">
        <v>1692</v>
      </c>
      <c r="C2586" s="8" t="str">
        <f>"封玲"</f>
        <v>封玲</v>
      </c>
      <c r="D2586" s="9" t="s">
        <v>1844</v>
      </c>
    </row>
    <row r="2587" customHeight="1" spans="1:4">
      <c r="A2587" s="7">
        <v>2585</v>
      </c>
      <c r="B2587" s="8" t="s">
        <v>1692</v>
      </c>
      <c r="C2587" s="8" t="str">
        <f>"陈东婷"</f>
        <v>陈东婷</v>
      </c>
      <c r="D2587" s="9" t="s">
        <v>1845</v>
      </c>
    </row>
    <row r="2588" customHeight="1" spans="1:4">
      <c r="A2588" s="7">
        <v>2586</v>
      </c>
      <c r="B2588" s="8" t="s">
        <v>1692</v>
      </c>
      <c r="C2588" s="8" t="str">
        <f>"王亚军"</f>
        <v>王亚军</v>
      </c>
      <c r="D2588" s="9" t="s">
        <v>1846</v>
      </c>
    </row>
    <row r="2589" customHeight="1" spans="1:4">
      <c r="A2589" s="7">
        <v>2587</v>
      </c>
      <c r="B2589" s="8" t="s">
        <v>1692</v>
      </c>
      <c r="C2589" s="8" t="str">
        <f>"林玉路"</f>
        <v>林玉路</v>
      </c>
      <c r="D2589" s="9" t="s">
        <v>201</v>
      </c>
    </row>
    <row r="2590" customHeight="1" spans="1:4">
      <c r="A2590" s="7">
        <v>2588</v>
      </c>
      <c r="B2590" s="8" t="s">
        <v>1692</v>
      </c>
      <c r="C2590" s="8" t="str">
        <f>"钟雪果"</f>
        <v>钟雪果</v>
      </c>
      <c r="D2590" s="9" t="s">
        <v>1847</v>
      </c>
    </row>
    <row r="2591" customHeight="1" spans="1:4">
      <c r="A2591" s="7">
        <v>2589</v>
      </c>
      <c r="B2591" s="8" t="s">
        <v>1692</v>
      </c>
      <c r="C2591" s="8" t="str">
        <f>"李诚"</f>
        <v>李诚</v>
      </c>
      <c r="D2591" s="9" t="s">
        <v>1848</v>
      </c>
    </row>
    <row r="2592" customHeight="1" spans="1:4">
      <c r="A2592" s="7">
        <v>2590</v>
      </c>
      <c r="B2592" s="8" t="s">
        <v>1692</v>
      </c>
      <c r="C2592" s="8" t="str">
        <f>"吴英艳"</f>
        <v>吴英艳</v>
      </c>
      <c r="D2592" s="9" t="s">
        <v>1409</v>
      </c>
    </row>
    <row r="2593" customHeight="1" spans="1:4">
      <c r="A2593" s="7">
        <v>2591</v>
      </c>
      <c r="B2593" s="8" t="s">
        <v>1692</v>
      </c>
      <c r="C2593" s="8" t="str">
        <f>"韩秀玉"</f>
        <v>韩秀玉</v>
      </c>
      <c r="D2593" s="9" t="s">
        <v>1849</v>
      </c>
    </row>
    <row r="2594" customHeight="1" spans="1:4">
      <c r="A2594" s="7">
        <v>2592</v>
      </c>
      <c r="B2594" s="8" t="s">
        <v>1692</v>
      </c>
      <c r="C2594" s="8" t="str">
        <f>"黄垂霞"</f>
        <v>黄垂霞</v>
      </c>
      <c r="D2594" s="9" t="s">
        <v>1850</v>
      </c>
    </row>
    <row r="2595" customHeight="1" spans="1:4">
      <c r="A2595" s="7">
        <v>2593</v>
      </c>
      <c r="B2595" s="8" t="s">
        <v>1692</v>
      </c>
      <c r="C2595" s="8" t="str">
        <f>"吴秀菊"</f>
        <v>吴秀菊</v>
      </c>
      <c r="D2595" s="9" t="s">
        <v>497</v>
      </c>
    </row>
    <row r="2596" customHeight="1" spans="1:4">
      <c r="A2596" s="7">
        <v>2594</v>
      </c>
      <c r="B2596" s="8" t="s">
        <v>1692</v>
      </c>
      <c r="C2596" s="8" t="str">
        <f>"梁晓丹"</f>
        <v>梁晓丹</v>
      </c>
      <c r="D2596" s="9" t="s">
        <v>352</v>
      </c>
    </row>
    <row r="2597" customHeight="1" spans="1:4">
      <c r="A2597" s="7">
        <v>2595</v>
      </c>
      <c r="B2597" s="8" t="s">
        <v>1692</v>
      </c>
      <c r="C2597" s="8" t="str">
        <f>"周小妹"</f>
        <v>周小妹</v>
      </c>
      <c r="D2597" s="9" t="s">
        <v>1851</v>
      </c>
    </row>
    <row r="2598" customHeight="1" spans="1:4">
      <c r="A2598" s="7">
        <v>2596</v>
      </c>
      <c r="B2598" s="8" t="s">
        <v>1692</v>
      </c>
      <c r="C2598" s="8" t="str">
        <f>"赵华凯"</f>
        <v>赵华凯</v>
      </c>
      <c r="D2598" s="9" t="s">
        <v>1852</v>
      </c>
    </row>
    <row r="2599" customHeight="1" spans="1:4">
      <c r="A2599" s="7">
        <v>2597</v>
      </c>
      <c r="B2599" s="8" t="s">
        <v>1692</v>
      </c>
      <c r="C2599" s="8" t="str">
        <f>"梁锡"</f>
        <v>梁锡</v>
      </c>
      <c r="D2599" s="9" t="s">
        <v>1853</v>
      </c>
    </row>
    <row r="2600" customHeight="1" spans="1:4">
      <c r="A2600" s="7">
        <v>2598</v>
      </c>
      <c r="B2600" s="8" t="s">
        <v>1692</v>
      </c>
      <c r="C2600" s="8" t="str">
        <f>"陈敏睿"</f>
        <v>陈敏睿</v>
      </c>
      <c r="D2600" s="9" t="s">
        <v>1854</v>
      </c>
    </row>
    <row r="2601" customHeight="1" spans="1:4">
      <c r="A2601" s="7">
        <v>2599</v>
      </c>
      <c r="B2601" s="8" t="s">
        <v>1692</v>
      </c>
      <c r="C2601" s="8" t="str">
        <f>"吴福慧"</f>
        <v>吴福慧</v>
      </c>
      <c r="D2601" s="9" t="s">
        <v>1855</v>
      </c>
    </row>
    <row r="2602" customHeight="1" spans="1:4">
      <c r="A2602" s="7">
        <v>2600</v>
      </c>
      <c r="B2602" s="8" t="s">
        <v>1692</v>
      </c>
      <c r="C2602" s="8" t="str">
        <f>"陈妙婷"</f>
        <v>陈妙婷</v>
      </c>
      <c r="D2602" s="9" t="s">
        <v>1222</v>
      </c>
    </row>
    <row r="2603" customHeight="1" spans="1:4">
      <c r="A2603" s="7">
        <v>2601</v>
      </c>
      <c r="B2603" s="8" t="s">
        <v>1692</v>
      </c>
      <c r="C2603" s="8" t="str">
        <f>"陈敏"</f>
        <v>陈敏</v>
      </c>
      <c r="D2603" s="9" t="s">
        <v>639</v>
      </c>
    </row>
    <row r="2604" customHeight="1" spans="1:4">
      <c r="A2604" s="7">
        <v>2602</v>
      </c>
      <c r="B2604" s="8" t="s">
        <v>1692</v>
      </c>
      <c r="C2604" s="8" t="str">
        <f>"李流彬"</f>
        <v>李流彬</v>
      </c>
      <c r="D2604" s="9" t="s">
        <v>1856</v>
      </c>
    </row>
    <row r="2605" customHeight="1" spans="1:4">
      <c r="A2605" s="7">
        <v>2603</v>
      </c>
      <c r="B2605" s="8" t="s">
        <v>1692</v>
      </c>
      <c r="C2605" s="8" t="str">
        <f>"陈华芳"</f>
        <v>陈华芳</v>
      </c>
      <c r="D2605" s="9" t="s">
        <v>1436</v>
      </c>
    </row>
    <row r="2606" customHeight="1" spans="1:4">
      <c r="A2606" s="7">
        <v>2604</v>
      </c>
      <c r="B2606" s="8" t="s">
        <v>1692</v>
      </c>
      <c r="C2606" s="8" t="str">
        <f>"邓凌玉"</f>
        <v>邓凌玉</v>
      </c>
      <c r="D2606" s="9" t="s">
        <v>1857</v>
      </c>
    </row>
    <row r="2607" customHeight="1" spans="1:4">
      <c r="A2607" s="7">
        <v>2605</v>
      </c>
      <c r="B2607" s="8" t="s">
        <v>1692</v>
      </c>
      <c r="C2607" s="8" t="str">
        <f>"王德江"</f>
        <v>王德江</v>
      </c>
      <c r="D2607" s="9" t="s">
        <v>1858</v>
      </c>
    </row>
    <row r="2608" customHeight="1" spans="1:4">
      <c r="A2608" s="7">
        <v>2606</v>
      </c>
      <c r="B2608" s="8" t="s">
        <v>1692</v>
      </c>
      <c r="C2608" s="8" t="str">
        <f>"林莉红"</f>
        <v>林莉红</v>
      </c>
      <c r="D2608" s="9" t="s">
        <v>1859</v>
      </c>
    </row>
    <row r="2609" customHeight="1" spans="1:4">
      <c r="A2609" s="7">
        <v>2607</v>
      </c>
      <c r="B2609" s="8" t="s">
        <v>1692</v>
      </c>
      <c r="C2609" s="8" t="str">
        <f>"李科慧"</f>
        <v>李科慧</v>
      </c>
      <c r="D2609" s="9" t="s">
        <v>1537</v>
      </c>
    </row>
    <row r="2610" customHeight="1" spans="1:4">
      <c r="A2610" s="7">
        <v>2608</v>
      </c>
      <c r="B2610" s="8" t="s">
        <v>1692</v>
      </c>
      <c r="C2610" s="8" t="str">
        <f>"吴庭解"</f>
        <v>吴庭解</v>
      </c>
      <c r="D2610" s="9" t="s">
        <v>1860</v>
      </c>
    </row>
    <row r="2611" customHeight="1" spans="1:4">
      <c r="A2611" s="7">
        <v>2609</v>
      </c>
      <c r="B2611" s="8" t="s">
        <v>1692</v>
      </c>
      <c r="C2611" s="8" t="str">
        <f>"吴丹"</f>
        <v>吴丹</v>
      </c>
      <c r="D2611" s="9" t="s">
        <v>89</v>
      </c>
    </row>
    <row r="2612" customHeight="1" spans="1:4">
      <c r="A2612" s="7">
        <v>2610</v>
      </c>
      <c r="B2612" s="8" t="s">
        <v>1692</v>
      </c>
      <c r="C2612" s="8" t="str">
        <f>"林苑"</f>
        <v>林苑</v>
      </c>
      <c r="D2612" s="9" t="s">
        <v>24</v>
      </c>
    </row>
    <row r="2613" customHeight="1" spans="1:4">
      <c r="A2613" s="7">
        <v>2611</v>
      </c>
      <c r="B2613" s="8" t="s">
        <v>1692</v>
      </c>
      <c r="C2613" s="8" t="str">
        <f>"李文霞"</f>
        <v>李文霞</v>
      </c>
      <c r="D2613" s="9" t="s">
        <v>866</v>
      </c>
    </row>
    <row r="2614" customHeight="1" spans="1:4">
      <c r="A2614" s="7">
        <v>2612</v>
      </c>
      <c r="B2614" s="8" t="s">
        <v>1692</v>
      </c>
      <c r="C2614" s="8" t="str">
        <f>"王运委"</f>
        <v>王运委</v>
      </c>
      <c r="D2614" s="9" t="s">
        <v>1861</v>
      </c>
    </row>
    <row r="2615" customHeight="1" spans="1:4">
      <c r="A2615" s="7">
        <v>2613</v>
      </c>
      <c r="B2615" s="8" t="s">
        <v>1692</v>
      </c>
      <c r="C2615" s="8" t="str">
        <f>"林道才"</f>
        <v>林道才</v>
      </c>
      <c r="D2615" s="9" t="s">
        <v>1862</v>
      </c>
    </row>
    <row r="2616" customHeight="1" spans="1:4">
      <c r="A2616" s="7">
        <v>2614</v>
      </c>
      <c r="B2616" s="8" t="s">
        <v>1692</v>
      </c>
      <c r="C2616" s="8" t="str">
        <f>"王少兰"</f>
        <v>王少兰</v>
      </c>
      <c r="D2616" s="9" t="s">
        <v>1481</v>
      </c>
    </row>
    <row r="2617" customHeight="1" spans="1:4">
      <c r="A2617" s="7">
        <v>2615</v>
      </c>
      <c r="B2617" s="8" t="s">
        <v>1692</v>
      </c>
      <c r="C2617" s="8" t="str">
        <f>"郭圣代"</f>
        <v>郭圣代</v>
      </c>
      <c r="D2617" s="9" t="s">
        <v>36</v>
      </c>
    </row>
    <row r="2618" customHeight="1" spans="1:4">
      <c r="A2618" s="7">
        <v>2616</v>
      </c>
      <c r="B2618" s="8" t="s">
        <v>1692</v>
      </c>
      <c r="C2618" s="8" t="str">
        <f>"王燕巧"</f>
        <v>王燕巧</v>
      </c>
      <c r="D2618" s="9" t="s">
        <v>1863</v>
      </c>
    </row>
    <row r="2619" customHeight="1" spans="1:4">
      <c r="A2619" s="7">
        <v>2617</v>
      </c>
      <c r="B2619" s="8" t="s">
        <v>1692</v>
      </c>
      <c r="C2619" s="8" t="str">
        <f>"梁小叶"</f>
        <v>梁小叶</v>
      </c>
      <c r="D2619" s="9" t="s">
        <v>396</v>
      </c>
    </row>
    <row r="2620" customHeight="1" spans="1:4">
      <c r="A2620" s="7">
        <v>2618</v>
      </c>
      <c r="B2620" s="8" t="s">
        <v>1692</v>
      </c>
      <c r="C2620" s="8" t="str">
        <f>"曾亚丽"</f>
        <v>曾亚丽</v>
      </c>
      <c r="D2620" s="9" t="s">
        <v>1864</v>
      </c>
    </row>
    <row r="2621" customHeight="1" spans="1:4">
      <c r="A2621" s="7">
        <v>2619</v>
      </c>
      <c r="B2621" s="8" t="s">
        <v>1692</v>
      </c>
      <c r="C2621" s="8" t="str">
        <f>"董采旭"</f>
        <v>董采旭</v>
      </c>
      <c r="D2621" s="9" t="s">
        <v>1865</v>
      </c>
    </row>
    <row r="2622" customHeight="1" spans="1:4">
      <c r="A2622" s="7">
        <v>2620</v>
      </c>
      <c r="B2622" s="8" t="s">
        <v>1692</v>
      </c>
      <c r="C2622" s="8" t="str">
        <f>"海圆"</f>
        <v>海圆</v>
      </c>
      <c r="D2622" s="9" t="s">
        <v>1354</v>
      </c>
    </row>
    <row r="2623" customHeight="1" spans="1:4">
      <c r="A2623" s="7">
        <v>2621</v>
      </c>
      <c r="B2623" s="8" t="s">
        <v>1692</v>
      </c>
      <c r="C2623" s="8" t="str">
        <f>"吉思源"</f>
        <v>吉思源</v>
      </c>
      <c r="D2623" s="9" t="s">
        <v>1866</v>
      </c>
    </row>
    <row r="2624" customHeight="1" spans="1:4">
      <c r="A2624" s="7">
        <v>2622</v>
      </c>
      <c r="B2624" s="8" t="s">
        <v>1692</v>
      </c>
      <c r="C2624" s="8" t="str">
        <f>"陈怡如"</f>
        <v>陈怡如</v>
      </c>
      <c r="D2624" s="9" t="s">
        <v>1867</v>
      </c>
    </row>
    <row r="2625" customHeight="1" spans="1:4">
      <c r="A2625" s="7">
        <v>2623</v>
      </c>
      <c r="B2625" s="8" t="s">
        <v>1692</v>
      </c>
      <c r="C2625" s="8" t="str">
        <f>"林丞铭"</f>
        <v>林丞铭</v>
      </c>
      <c r="D2625" s="9" t="s">
        <v>1868</v>
      </c>
    </row>
    <row r="2626" customHeight="1" spans="1:4">
      <c r="A2626" s="7">
        <v>2624</v>
      </c>
      <c r="B2626" s="8" t="s">
        <v>1692</v>
      </c>
      <c r="C2626" s="8" t="str">
        <f>"叶国英"</f>
        <v>叶国英</v>
      </c>
      <c r="D2626" s="9" t="s">
        <v>1869</v>
      </c>
    </row>
    <row r="2627" customHeight="1" spans="1:4">
      <c r="A2627" s="7">
        <v>2625</v>
      </c>
      <c r="B2627" s="8" t="s">
        <v>1692</v>
      </c>
      <c r="C2627" s="8" t="str">
        <f>"陈丽妹"</f>
        <v>陈丽妹</v>
      </c>
      <c r="D2627" s="9" t="s">
        <v>1870</v>
      </c>
    </row>
    <row r="2628" customHeight="1" spans="1:4">
      <c r="A2628" s="7">
        <v>2626</v>
      </c>
      <c r="B2628" s="8" t="s">
        <v>1692</v>
      </c>
      <c r="C2628" s="8" t="str">
        <f>"辛敏"</f>
        <v>辛敏</v>
      </c>
      <c r="D2628" s="9" t="s">
        <v>1785</v>
      </c>
    </row>
    <row r="2629" customHeight="1" spans="1:4">
      <c r="A2629" s="7">
        <v>2627</v>
      </c>
      <c r="B2629" s="8" t="s">
        <v>1692</v>
      </c>
      <c r="C2629" s="8" t="str">
        <f>"苏英芳"</f>
        <v>苏英芳</v>
      </c>
      <c r="D2629" s="9" t="s">
        <v>794</v>
      </c>
    </row>
    <row r="2630" customHeight="1" spans="1:4">
      <c r="A2630" s="7">
        <v>2628</v>
      </c>
      <c r="B2630" s="8" t="s">
        <v>1692</v>
      </c>
      <c r="C2630" s="8" t="str">
        <f>"张雪"</f>
        <v>张雪</v>
      </c>
      <c r="D2630" s="9" t="s">
        <v>1871</v>
      </c>
    </row>
    <row r="2631" customHeight="1" spans="1:4">
      <c r="A2631" s="7">
        <v>2629</v>
      </c>
      <c r="B2631" s="8" t="s">
        <v>1692</v>
      </c>
      <c r="C2631" s="8" t="str">
        <f>"文娇芳"</f>
        <v>文娇芳</v>
      </c>
      <c r="D2631" s="9" t="s">
        <v>1872</v>
      </c>
    </row>
    <row r="2632" customHeight="1" spans="1:4">
      <c r="A2632" s="7">
        <v>2630</v>
      </c>
      <c r="B2632" s="8" t="s">
        <v>1692</v>
      </c>
      <c r="C2632" s="8" t="str">
        <f>"邹宇春"</f>
        <v>邹宇春</v>
      </c>
      <c r="D2632" s="9" t="s">
        <v>332</v>
      </c>
    </row>
    <row r="2633" customHeight="1" spans="1:4">
      <c r="A2633" s="7">
        <v>2631</v>
      </c>
      <c r="B2633" s="8" t="s">
        <v>1692</v>
      </c>
      <c r="C2633" s="8" t="str">
        <f>"韩姗茹"</f>
        <v>韩姗茹</v>
      </c>
      <c r="D2633" s="9" t="s">
        <v>1873</v>
      </c>
    </row>
    <row r="2634" customHeight="1" spans="1:4">
      <c r="A2634" s="7">
        <v>2632</v>
      </c>
      <c r="B2634" s="8" t="s">
        <v>1692</v>
      </c>
      <c r="C2634" s="8" t="str">
        <f>"张宝月"</f>
        <v>张宝月</v>
      </c>
      <c r="D2634" s="9" t="s">
        <v>1189</v>
      </c>
    </row>
    <row r="2635" customHeight="1" spans="1:4">
      <c r="A2635" s="7">
        <v>2633</v>
      </c>
      <c r="B2635" s="8" t="s">
        <v>1692</v>
      </c>
      <c r="C2635" s="8" t="str">
        <f>"廖殿光"</f>
        <v>廖殿光</v>
      </c>
      <c r="D2635" s="9" t="s">
        <v>1874</v>
      </c>
    </row>
    <row r="2636" customHeight="1" spans="1:4">
      <c r="A2636" s="7">
        <v>2634</v>
      </c>
      <c r="B2636" s="8" t="s">
        <v>1692</v>
      </c>
      <c r="C2636" s="8" t="str">
        <f>"李鲜"</f>
        <v>李鲜</v>
      </c>
      <c r="D2636" s="9" t="s">
        <v>1875</v>
      </c>
    </row>
    <row r="2637" customHeight="1" spans="1:4">
      <c r="A2637" s="7">
        <v>2635</v>
      </c>
      <c r="B2637" s="8" t="s">
        <v>1692</v>
      </c>
      <c r="C2637" s="8" t="str">
        <f>"林升恒"</f>
        <v>林升恒</v>
      </c>
      <c r="D2637" s="9" t="s">
        <v>1876</v>
      </c>
    </row>
    <row r="2638" customHeight="1" spans="1:4">
      <c r="A2638" s="7">
        <v>2636</v>
      </c>
      <c r="B2638" s="8" t="s">
        <v>1877</v>
      </c>
      <c r="C2638" s="8" t="str">
        <f>"郑玉"</f>
        <v>郑玉</v>
      </c>
      <c r="D2638" s="9" t="s">
        <v>1290</v>
      </c>
    </row>
    <row r="2639" customHeight="1" spans="1:4">
      <c r="A2639" s="7">
        <v>2637</v>
      </c>
      <c r="B2639" s="8" t="s">
        <v>1877</v>
      </c>
      <c r="C2639" s="8" t="str">
        <f>"韩巧红"</f>
        <v>韩巧红</v>
      </c>
      <c r="D2639" s="9" t="s">
        <v>1878</v>
      </c>
    </row>
    <row r="2640" customHeight="1" spans="1:4">
      <c r="A2640" s="7">
        <v>2638</v>
      </c>
      <c r="B2640" s="8" t="s">
        <v>1877</v>
      </c>
      <c r="C2640" s="8" t="str">
        <f>"曾令嘉"</f>
        <v>曾令嘉</v>
      </c>
      <c r="D2640" s="9" t="s">
        <v>1879</v>
      </c>
    </row>
    <row r="2641" customHeight="1" spans="1:4">
      <c r="A2641" s="7">
        <v>2639</v>
      </c>
      <c r="B2641" s="8" t="s">
        <v>1877</v>
      </c>
      <c r="C2641" s="8" t="str">
        <f>"王鹏"</f>
        <v>王鹏</v>
      </c>
      <c r="D2641" s="9" t="s">
        <v>1880</v>
      </c>
    </row>
    <row r="2642" customHeight="1" spans="1:4">
      <c r="A2642" s="7">
        <v>2640</v>
      </c>
      <c r="B2642" s="8" t="s">
        <v>1877</v>
      </c>
      <c r="C2642" s="8" t="str">
        <f>"潘诗婷"</f>
        <v>潘诗婷</v>
      </c>
      <c r="D2642" s="9" t="s">
        <v>1522</v>
      </c>
    </row>
    <row r="2643" customHeight="1" spans="1:4">
      <c r="A2643" s="7">
        <v>2641</v>
      </c>
      <c r="B2643" s="8" t="s">
        <v>1877</v>
      </c>
      <c r="C2643" s="8" t="str">
        <f>"陈雄"</f>
        <v>陈雄</v>
      </c>
      <c r="D2643" s="9" t="s">
        <v>1881</v>
      </c>
    </row>
    <row r="2644" customHeight="1" spans="1:4">
      <c r="A2644" s="7">
        <v>2642</v>
      </c>
      <c r="B2644" s="8" t="s">
        <v>1877</v>
      </c>
      <c r="C2644" s="8" t="str">
        <f>"师怡敏"</f>
        <v>师怡敏</v>
      </c>
      <c r="D2644" s="9" t="s">
        <v>1882</v>
      </c>
    </row>
    <row r="2645" customHeight="1" spans="1:4">
      <c r="A2645" s="7">
        <v>2643</v>
      </c>
      <c r="B2645" s="8" t="s">
        <v>1877</v>
      </c>
      <c r="C2645" s="8" t="str">
        <f>"王冬雪"</f>
        <v>王冬雪</v>
      </c>
      <c r="D2645" s="9" t="s">
        <v>1351</v>
      </c>
    </row>
    <row r="2646" customHeight="1" spans="1:4">
      <c r="A2646" s="7">
        <v>2644</v>
      </c>
      <c r="B2646" s="8" t="s">
        <v>1877</v>
      </c>
      <c r="C2646" s="8" t="str">
        <f>"蔡伟兰"</f>
        <v>蔡伟兰</v>
      </c>
      <c r="D2646" s="9" t="s">
        <v>1883</v>
      </c>
    </row>
    <row r="2647" customHeight="1" spans="1:4">
      <c r="A2647" s="7">
        <v>2645</v>
      </c>
      <c r="B2647" s="8" t="s">
        <v>1877</v>
      </c>
      <c r="C2647" s="8" t="str">
        <f>"李恒"</f>
        <v>李恒</v>
      </c>
      <c r="D2647" s="9" t="s">
        <v>1884</v>
      </c>
    </row>
    <row r="2648" customHeight="1" spans="1:4">
      <c r="A2648" s="7">
        <v>2646</v>
      </c>
      <c r="B2648" s="8" t="s">
        <v>1877</v>
      </c>
      <c r="C2648" s="8" t="str">
        <f>"王昌喜"</f>
        <v>王昌喜</v>
      </c>
      <c r="D2648" s="9" t="s">
        <v>1885</v>
      </c>
    </row>
    <row r="2649" customHeight="1" spans="1:4">
      <c r="A2649" s="7">
        <v>2647</v>
      </c>
      <c r="B2649" s="8" t="s">
        <v>1877</v>
      </c>
      <c r="C2649" s="8" t="str">
        <f>"唐昊"</f>
        <v>唐昊</v>
      </c>
      <c r="D2649" s="9" t="s">
        <v>1886</v>
      </c>
    </row>
    <row r="2650" customHeight="1" spans="1:4">
      <c r="A2650" s="7">
        <v>2648</v>
      </c>
      <c r="B2650" s="8" t="s">
        <v>1877</v>
      </c>
      <c r="C2650" s="8" t="str">
        <f>"苏琼绿"</f>
        <v>苏琼绿</v>
      </c>
      <c r="D2650" s="9" t="s">
        <v>1887</v>
      </c>
    </row>
    <row r="2651" customHeight="1" spans="1:4">
      <c r="A2651" s="7">
        <v>2649</v>
      </c>
      <c r="B2651" s="8" t="s">
        <v>1877</v>
      </c>
      <c r="C2651" s="8" t="str">
        <f>"谢玲丹"</f>
        <v>谢玲丹</v>
      </c>
      <c r="D2651" s="9" t="s">
        <v>624</v>
      </c>
    </row>
    <row r="2652" customHeight="1" spans="1:4">
      <c r="A2652" s="7">
        <v>2650</v>
      </c>
      <c r="B2652" s="8" t="s">
        <v>1877</v>
      </c>
      <c r="C2652" s="8" t="str">
        <f>"周英凤"</f>
        <v>周英凤</v>
      </c>
      <c r="D2652" s="9" t="s">
        <v>492</v>
      </c>
    </row>
    <row r="2653" customHeight="1" spans="1:4">
      <c r="A2653" s="7">
        <v>2651</v>
      </c>
      <c r="B2653" s="8" t="s">
        <v>1877</v>
      </c>
      <c r="C2653" s="8" t="str">
        <f>"肖淑妮"</f>
        <v>肖淑妮</v>
      </c>
      <c r="D2653" s="9" t="s">
        <v>510</v>
      </c>
    </row>
    <row r="2654" customHeight="1" spans="1:4">
      <c r="A2654" s="7">
        <v>2652</v>
      </c>
      <c r="B2654" s="8" t="s">
        <v>1877</v>
      </c>
      <c r="C2654" s="8" t="str">
        <f>"符达遥"</f>
        <v>符达遥</v>
      </c>
      <c r="D2654" s="9" t="s">
        <v>1888</v>
      </c>
    </row>
    <row r="2655" customHeight="1" spans="1:4">
      <c r="A2655" s="7">
        <v>2653</v>
      </c>
      <c r="B2655" s="8" t="s">
        <v>1877</v>
      </c>
      <c r="C2655" s="8" t="str">
        <f>"蔡雅姿"</f>
        <v>蔡雅姿</v>
      </c>
      <c r="D2655" s="9" t="s">
        <v>1889</v>
      </c>
    </row>
    <row r="2656" customHeight="1" spans="1:4">
      <c r="A2656" s="7">
        <v>2654</v>
      </c>
      <c r="B2656" s="8" t="s">
        <v>1877</v>
      </c>
      <c r="C2656" s="8" t="str">
        <f>"李维庭"</f>
        <v>李维庭</v>
      </c>
      <c r="D2656" s="9" t="s">
        <v>646</v>
      </c>
    </row>
    <row r="2657" customHeight="1" spans="1:4">
      <c r="A2657" s="7">
        <v>2655</v>
      </c>
      <c r="B2657" s="8" t="s">
        <v>1877</v>
      </c>
      <c r="C2657" s="8" t="str">
        <f>"林有芬"</f>
        <v>林有芬</v>
      </c>
      <c r="D2657" s="9" t="s">
        <v>484</v>
      </c>
    </row>
    <row r="2658" customHeight="1" spans="1:4">
      <c r="A2658" s="7">
        <v>2656</v>
      </c>
      <c r="B2658" s="8" t="s">
        <v>1877</v>
      </c>
      <c r="C2658" s="8" t="str">
        <f>"李燕"</f>
        <v>李燕</v>
      </c>
      <c r="D2658" s="9" t="s">
        <v>1890</v>
      </c>
    </row>
    <row r="2659" customHeight="1" spans="1:4">
      <c r="A2659" s="7">
        <v>2657</v>
      </c>
      <c r="B2659" s="8" t="s">
        <v>1877</v>
      </c>
      <c r="C2659" s="8" t="str">
        <f>"曾锋"</f>
        <v>曾锋</v>
      </c>
      <c r="D2659" s="9" t="s">
        <v>1891</v>
      </c>
    </row>
    <row r="2660" customHeight="1" spans="1:4">
      <c r="A2660" s="7">
        <v>2658</v>
      </c>
      <c r="B2660" s="8" t="s">
        <v>1877</v>
      </c>
      <c r="C2660" s="8" t="str">
        <f>"蒲耀耀"</f>
        <v>蒲耀耀</v>
      </c>
      <c r="D2660" s="9" t="s">
        <v>1892</v>
      </c>
    </row>
    <row r="2661" customHeight="1" spans="1:4">
      <c r="A2661" s="7">
        <v>2659</v>
      </c>
      <c r="B2661" s="8" t="s">
        <v>1877</v>
      </c>
      <c r="C2661" s="8" t="str">
        <f>"陈妹"</f>
        <v>陈妹</v>
      </c>
      <c r="D2661" s="9" t="s">
        <v>1893</v>
      </c>
    </row>
    <row r="2662" customHeight="1" spans="1:4">
      <c r="A2662" s="7">
        <v>2660</v>
      </c>
      <c r="B2662" s="8" t="s">
        <v>1877</v>
      </c>
      <c r="C2662" s="8" t="str">
        <f>"郝林芳"</f>
        <v>郝林芳</v>
      </c>
      <c r="D2662" s="9" t="s">
        <v>1894</v>
      </c>
    </row>
    <row r="2663" customHeight="1" spans="1:4">
      <c r="A2663" s="7">
        <v>2661</v>
      </c>
      <c r="B2663" s="8" t="s">
        <v>1877</v>
      </c>
      <c r="C2663" s="8" t="str">
        <f>"文莉"</f>
        <v>文莉</v>
      </c>
      <c r="D2663" s="9" t="s">
        <v>554</v>
      </c>
    </row>
    <row r="2664" customHeight="1" spans="1:4">
      <c r="A2664" s="7">
        <v>2662</v>
      </c>
      <c r="B2664" s="8" t="s">
        <v>1877</v>
      </c>
      <c r="C2664" s="8" t="str">
        <f>"王艳丽"</f>
        <v>王艳丽</v>
      </c>
      <c r="D2664" s="9" t="s">
        <v>1895</v>
      </c>
    </row>
    <row r="2665" customHeight="1" spans="1:4">
      <c r="A2665" s="7">
        <v>2663</v>
      </c>
      <c r="B2665" s="8" t="s">
        <v>1877</v>
      </c>
      <c r="C2665" s="8" t="str">
        <f>"吴文谋"</f>
        <v>吴文谋</v>
      </c>
      <c r="D2665" s="9" t="s">
        <v>1896</v>
      </c>
    </row>
    <row r="2666" customHeight="1" spans="1:4">
      <c r="A2666" s="7">
        <v>2664</v>
      </c>
      <c r="B2666" s="8" t="s">
        <v>1877</v>
      </c>
      <c r="C2666" s="8" t="str">
        <f>"任梅芳"</f>
        <v>任梅芳</v>
      </c>
      <c r="D2666" s="9" t="s">
        <v>1897</v>
      </c>
    </row>
    <row r="2667" customHeight="1" spans="1:4">
      <c r="A2667" s="7">
        <v>2665</v>
      </c>
      <c r="B2667" s="8" t="s">
        <v>1877</v>
      </c>
      <c r="C2667" s="8" t="str">
        <f>"姚冬宝"</f>
        <v>姚冬宝</v>
      </c>
      <c r="D2667" s="9" t="s">
        <v>1898</v>
      </c>
    </row>
    <row r="2668" customHeight="1" spans="1:4">
      <c r="A2668" s="7">
        <v>2666</v>
      </c>
      <c r="B2668" s="8" t="s">
        <v>1877</v>
      </c>
      <c r="C2668" s="8" t="str">
        <f>"唐月琴"</f>
        <v>唐月琴</v>
      </c>
      <c r="D2668" s="9" t="s">
        <v>1899</v>
      </c>
    </row>
    <row r="2669" customHeight="1" spans="1:4">
      <c r="A2669" s="7">
        <v>2667</v>
      </c>
      <c r="B2669" s="8" t="s">
        <v>1877</v>
      </c>
      <c r="C2669" s="8" t="str">
        <f>"王兴玲"</f>
        <v>王兴玲</v>
      </c>
      <c r="D2669" s="9" t="s">
        <v>588</v>
      </c>
    </row>
    <row r="2670" customHeight="1" spans="1:4">
      <c r="A2670" s="7">
        <v>2668</v>
      </c>
      <c r="B2670" s="8" t="s">
        <v>1877</v>
      </c>
      <c r="C2670" s="8" t="str">
        <f>"许玲"</f>
        <v>许玲</v>
      </c>
      <c r="D2670" s="9" t="s">
        <v>1900</v>
      </c>
    </row>
    <row r="2671" customHeight="1" spans="1:4">
      <c r="A2671" s="7">
        <v>2669</v>
      </c>
      <c r="B2671" s="8" t="s">
        <v>1877</v>
      </c>
      <c r="C2671" s="8" t="str">
        <f>"董智"</f>
        <v>董智</v>
      </c>
      <c r="D2671" s="9" t="s">
        <v>1901</v>
      </c>
    </row>
    <row r="2672" customHeight="1" spans="1:4">
      <c r="A2672" s="7">
        <v>2670</v>
      </c>
      <c r="B2672" s="8" t="s">
        <v>1877</v>
      </c>
      <c r="C2672" s="8" t="str">
        <f>"郑海月"</f>
        <v>郑海月</v>
      </c>
      <c r="D2672" s="9" t="s">
        <v>1781</v>
      </c>
    </row>
    <row r="2673" customHeight="1" spans="1:4">
      <c r="A2673" s="7">
        <v>2671</v>
      </c>
      <c r="B2673" s="8" t="s">
        <v>1877</v>
      </c>
      <c r="C2673" s="8" t="str">
        <f>"江亚茹"</f>
        <v>江亚茹</v>
      </c>
      <c r="D2673" s="9" t="s">
        <v>1902</v>
      </c>
    </row>
    <row r="2674" customHeight="1" spans="1:4">
      <c r="A2674" s="7">
        <v>2672</v>
      </c>
      <c r="B2674" s="8" t="s">
        <v>1877</v>
      </c>
      <c r="C2674" s="8" t="str">
        <f>"黎姿"</f>
        <v>黎姿</v>
      </c>
      <c r="D2674" s="9" t="s">
        <v>1347</v>
      </c>
    </row>
    <row r="2675" customHeight="1" spans="1:4">
      <c r="A2675" s="7">
        <v>2673</v>
      </c>
      <c r="B2675" s="8" t="s">
        <v>1877</v>
      </c>
      <c r="C2675" s="8" t="str">
        <f>"林再"</f>
        <v>林再</v>
      </c>
      <c r="D2675" s="9" t="s">
        <v>840</v>
      </c>
    </row>
    <row r="2676" customHeight="1" spans="1:4">
      <c r="A2676" s="7">
        <v>2674</v>
      </c>
      <c r="B2676" s="8" t="s">
        <v>1877</v>
      </c>
      <c r="C2676" s="8" t="str">
        <f>"祝惠妮"</f>
        <v>祝惠妮</v>
      </c>
      <c r="D2676" s="9" t="s">
        <v>920</v>
      </c>
    </row>
    <row r="2677" customHeight="1" spans="1:4">
      <c r="A2677" s="7">
        <v>2675</v>
      </c>
      <c r="B2677" s="8" t="s">
        <v>1877</v>
      </c>
      <c r="C2677" s="8" t="str">
        <f>"李惠珍"</f>
        <v>李惠珍</v>
      </c>
      <c r="D2677" s="9" t="s">
        <v>1903</v>
      </c>
    </row>
    <row r="2678" customHeight="1" spans="1:4">
      <c r="A2678" s="7">
        <v>2676</v>
      </c>
      <c r="B2678" s="8" t="s">
        <v>1877</v>
      </c>
      <c r="C2678" s="8" t="str">
        <f>"陈少霞"</f>
        <v>陈少霞</v>
      </c>
      <c r="D2678" s="9" t="s">
        <v>1182</v>
      </c>
    </row>
    <row r="2679" customHeight="1" spans="1:4">
      <c r="A2679" s="7">
        <v>2677</v>
      </c>
      <c r="B2679" s="8" t="s">
        <v>1877</v>
      </c>
      <c r="C2679" s="8" t="str">
        <f>"黄冬竹"</f>
        <v>黄冬竹</v>
      </c>
      <c r="D2679" s="9" t="s">
        <v>402</v>
      </c>
    </row>
    <row r="2680" customHeight="1" spans="1:4">
      <c r="A2680" s="7">
        <v>2678</v>
      </c>
      <c r="B2680" s="8" t="s">
        <v>1877</v>
      </c>
      <c r="C2680" s="8" t="str">
        <f>"杜长欢"</f>
        <v>杜长欢</v>
      </c>
      <c r="D2680" s="9" t="s">
        <v>1904</v>
      </c>
    </row>
    <row r="2681" customHeight="1" spans="1:4">
      <c r="A2681" s="7">
        <v>2679</v>
      </c>
      <c r="B2681" s="8" t="s">
        <v>1877</v>
      </c>
      <c r="C2681" s="8" t="str">
        <f>"吕智院"</f>
        <v>吕智院</v>
      </c>
      <c r="D2681" s="9" t="s">
        <v>1905</v>
      </c>
    </row>
    <row r="2682" customHeight="1" spans="1:4">
      <c r="A2682" s="7">
        <v>2680</v>
      </c>
      <c r="B2682" s="8" t="s">
        <v>1877</v>
      </c>
      <c r="C2682" s="8" t="str">
        <f>"陆芳"</f>
        <v>陆芳</v>
      </c>
      <c r="D2682" s="9" t="s">
        <v>1348</v>
      </c>
    </row>
    <row r="2683" customHeight="1" spans="1:4">
      <c r="A2683" s="7">
        <v>2681</v>
      </c>
      <c r="B2683" s="8" t="s">
        <v>1877</v>
      </c>
      <c r="C2683" s="8" t="str">
        <f>"曾天欢"</f>
        <v>曾天欢</v>
      </c>
      <c r="D2683" s="9" t="s">
        <v>1785</v>
      </c>
    </row>
    <row r="2684" customHeight="1" spans="1:4">
      <c r="A2684" s="7">
        <v>2682</v>
      </c>
      <c r="B2684" s="8" t="s">
        <v>1877</v>
      </c>
      <c r="C2684" s="8" t="str">
        <f>"林东成"</f>
        <v>林东成</v>
      </c>
      <c r="D2684" s="9" t="s">
        <v>1370</v>
      </c>
    </row>
    <row r="2685" customHeight="1" spans="1:4">
      <c r="A2685" s="7">
        <v>2683</v>
      </c>
      <c r="B2685" s="8" t="s">
        <v>1877</v>
      </c>
      <c r="C2685" s="8" t="str">
        <f>"王雅婷"</f>
        <v>王雅婷</v>
      </c>
      <c r="D2685" s="9" t="s">
        <v>288</v>
      </c>
    </row>
    <row r="2686" customHeight="1" spans="1:4">
      <c r="A2686" s="7">
        <v>2684</v>
      </c>
      <c r="B2686" s="8" t="s">
        <v>1877</v>
      </c>
      <c r="C2686" s="8" t="str">
        <f>"朱允昌"</f>
        <v>朱允昌</v>
      </c>
      <c r="D2686" s="9" t="s">
        <v>1906</v>
      </c>
    </row>
    <row r="2687" customHeight="1" spans="1:4">
      <c r="A2687" s="7">
        <v>2685</v>
      </c>
      <c r="B2687" s="8" t="s">
        <v>1877</v>
      </c>
      <c r="C2687" s="8" t="str">
        <f>"陈荣"</f>
        <v>陈荣</v>
      </c>
      <c r="D2687" s="9" t="s">
        <v>718</v>
      </c>
    </row>
    <row r="2688" customHeight="1" spans="1:4">
      <c r="A2688" s="7">
        <v>2686</v>
      </c>
      <c r="B2688" s="8" t="s">
        <v>1877</v>
      </c>
      <c r="C2688" s="8" t="str">
        <f>"冯芳芳"</f>
        <v>冯芳芳</v>
      </c>
      <c r="D2688" s="9" t="s">
        <v>32</v>
      </c>
    </row>
    <row r="2689" customHeight="1" spans="1:4">
      <c r="A2689" s="7">
        <v>2687</v>
      </c>
      <c r="B2689" s="8" t="s">
        <v>1877</v>
      </c>
      <c r="C2689" s="8" t="str">
        <f>"林雪"</f>
        <v>林雪</v>
      </c>
      <c r="D2689" s="9" t="s">
        <v>1907</v>
      </c>
    </row>
    <row r="2690" customHeight="1" spans="1:4">
      <c r="A2690" s="7">
        <v>2688</v>
      </c>
      <c r="B2690" s="8" t="s">
        <v>1877</v>
      </c>
      <c r="C2690" s="8" t="str">
        <f>"冯小云"</f>
        <v>冯小云</v>
      </c>
      <c r="D2690" s="9" t="s">
        <v>1800</v>
      </c>
    </row>
    <row r="2691" customHeight="1" spans="1:4">
      <c r="A2691" s="7">
        <v>2689</v>
      </c>
      <c r="B2691" s="8" t="s">
        <v>1877</v>
      </c>
      <c r="C2691" s="8" t="str">
        <f>"卢燚"</f>
        <v>卢燚</v>
      </c>
      <c r="D2691" s="9" t="s">
        <v>1908</v>
      </c>
    </row>
    <row r="2692" customHeight="1" spans="1:4">
      <c r="A2692" s="7">
        <v>2690</v>
      </c>
      <c r="B2692" s="8" t="s">
        <v>1877</v>
      </c>
      <c r="C2692" s="8" t="str">
        <f>"谢秋红"</f>
        <v>谢秋红</v>
      </c>
      <c r="D2692" s="9" t="s">
        <v>1909</v>
      </c>
    </row>
    <row r="2693" customHeight="1" spans="1:4">
      <c r="A2693" s="7">
        <v>2691</v>
      </c>
      <c r="B2693" s="8" t="s">
        <v>1877</v>
      </c>
      <c r="C2693" s="8" t="str">
        <f>"胡肖颜"</f>
        <v>胡肖颜</v>
      </c>
      <c r="D2693" s="9" t="s">
        <v>1910</v>
      </c>
    </row>
    <row r="2694" customHeight="1" spans="1:4">
      <c r="A2694" s="7">
        <v>2692</v>
      </c>
      <c r="B2694" s="8" t="s">
        <v>1877</v>
      </c>
      <c r="C2694" s="8" t="str">
        <f>"李茜茜"</f>
        <v>李茜茜</v>
      </c>
      <c r="D2694" s="9" t="s">
        <v>1041</v>
      </c>
    </row>
    <row r="2695" customHeight="1" spans="1:4">
      <c r="A2695" s="7">
        <v>2693</v>
      </c>
      <c r="B2695" s="8" t="s">
        <v>1877</v>
      </c>
      <c r="C2695" s="8" t="str">
        <f>"吴带竹"</f>
        <v>吴带竹</v>
      </c>
      <c r="D2695" s="9" t="s">
        <v>167</v>
      </c>
    </row>
    <row r="2696" customHeight="1" spans="1:4">
      <c r="A2696" s="7">
        <v>2694</v>
      </c>
      <c r="B2696" s="8" t="s">
        <v>1877</v>
      </c>
      <c r="C2696" s="8" t="str">
        <f>"李江艳"</f>
        <v>李江艳</v>
      </c>
      <c r="D2696" s="9" t="s">
        <v>630</v>
      </c>
    </row>
    <row r="2697" customHeight="1" spans="1:4">
      <c r="A2697" s="7">
        <v>2695</v>
      </c>
      <c r="B2697" s="8" t="s">
        <v>1877</v>
      </c>
      <c r="C2697" s="8" t="str">
        <f>"王小燕"</f>
        <v>王小燕</v>
      </c>
      <c r="D2697" s="9" t="s">
        <v>1911</v>
      </c>
    </row>
    <row r="2698" customHeight="1" spans="1:4">
      <c r="A2698" s="7">
        <v>2696</v>
      </c>
      <c r="B2698" s="8" t="s">
        <v>1877</v>
      </c>
      <c r="C2698" s="8" t="str">
        <f>"温才平"</f>
        <v>温才平</v>
      </c>
      <c r="D2698" s="9" t="s">
        <v>1912</v>
      </c>
    </row>
    <row r="2699" customHeight="1" spans="1:4">
      <c r="A2699" s="7">
        <v>2697</v>
      </c>
      <c r="B2699" s="8" t="s">
        <v>1877</v>
      </c>
      <c r="C2699" s="8" t="str">
        <f>"林春霞"</f>
        <v>林春霞</v>
      </c>
      <c r="D2699" s="9" t="s">
        <v>42</v>
      </c>
    </row>
    <row r="2700" customHeight="1" spans="1:4">
      <c r="A2700" s="7">
        <v>2698</v>
      </c>
      <c r="B2700" s="8" t="s">
        <v>1877</v>
      </c>
      <c r="C2700" s="8" t="str">
        <f>"麦明妻"</f>
        <v>麦明妻</v>
      </c>
      <c r="D2700" s="9" t="s">
        <v>7</v>
      </c>
    </row>
    <row r="2701" customHeight="1" spans="1:4">
      <c r="A2701" s="7">
        <v>2699</v>
      </c>
      <c r="B2701" s="8" t="s">
        <v>1877</v>
      </c>
      <c r="C2701" s="8" t="str">
        <f>"孙伶俏"</f>
        <v>孙伶俏</v>
      </c>
      <c r="D2701" s="9" t="s">
        <v>438</v>
      </c>
    </row>
    <row r="2702" customHeight="1" spans="1:4">
      <c r="A2702" s="7">
        <v>2700</v>
      </c>
      <c r="B2702" s="8" t="s">
        <v>1877</v>
      </c>
      <c r="C2702" s="8" t="str">
        <f>"林绿"</f>
        <v>林绿</v>
      </c>
      <c r="D2702" s="9" t="s">
        <v>1740</v>
      </c>
    </row>
    <row r="2703" customHeight="1" spans="1:4">
      <c r="A2703" s="7">
        <v>2701</v>
      </c>
      <c r="B2703" s="8" t="s">
        <v>1877</v>
      </c>
      <c r="C2703" s="8" t="str">
        <f>"蔚佳欣"</f>
        <v>蔚佳欣</v>
      </c>
      <c r="D2703" s="9" t="s">
        <v>1913</v>
      </c>
    </row>
    <row r="2704" customHeight="1" spans="1:4">
      <c r="A2704" s="7">
        <v>2702</v>
      </c>
      <c r="B2704" s="8" t="s">
        <v>1877</v>
      </c>
      <c r="C2704" s="8" t="str">
        <f>"郭洺君"</f>
        <v>郭洺君</v>
      </c>
      <c r="D2704" s="9" t="s">
        <v>247</v>
      </c>
    </row>
    <row r="2705" customHeight="1" spans="1:4">
      <c r="A2705" s="7">
        <v>2703</v>
      </c>
      <c r="B2705" s="8" t="s">
        <v>1877</v>
      </c>
      <c r="C2705" s="8" t="str">
        <f>"庞光亮"</f>
        <v>庞光亮</v>
      </c>
      <c r="D2705" s="9" t="s">
        <v>1914</v>
      </c>
    </row>
    <row r="2706" customHeight="1" spans="1:4">
      <c r="A2706" s="7">
        <v>2704</v>
      </c>
      <c r="B2706" s="8" t="s">
        <v>1877</v>
      </c>
      <c r="C2706" s="8" t="str">
        <f>"舒宗雪"</f>
        <v>舒宗雪</v>
      </c>
      <c r="D2706" s="9" t="s">
        <v>1915</v>
      </c>
    </row>
    <row r="2707" customHeight="1" spans="1:4">
      <c r="A2707" s="7">
        <v>2705</v>
      </c>
      <c r="B2707" s="8" t="s">
        <v>1877</v>
      </c>
      <c r="C2707" s="8" t="str">
        <f>"陈红"</f>
        <v>陈红</v>
      </c>
      <c r="D2707" s="9" t="s">
        <v>1916</v>
      </c>
    </row>
    <row r="2708" customHeight="1" spans="1:4">
      <c r="A2708" s="7">
        <v>2706</v>
      </c>
      <c r="B2708" s="8" t="s">
        <v>1877</v>
      </c>
      <c r="C2708" s="8" t="str">
        <f>"祝娇艳"</f>
        <v>祝娇艳</v>
      </c>
      <c r="D2708" s="9" t="s">
        <v>1058</v>
      </c>
    </row>
    <row r="2709" customHeight="1" spans="1:4">
      <c r="A2709" s="7">
        <v>2707</v>
      </c>
      <c r="B2709" s="8" t="s">
        <v>1877</v>
      </c>
      <c r="C2709" s="8" t="str">
        <f>"郑凌云"</f>
        <v>郑凌云</v>
      </c>
      <c r="D2709" s="9" t="s">
        <v>1669</v>
      </c>
    </row>
    <row r="2710" customHeight="1" spans="1:4">
      <c r="A2710" s="7">
        <v>2708</v>
      </c>
      <c r="B2710" s="8" t="s">
        <v>1877</v>
      </c>
      <c r="C2710" s="8" t="str">
        <f>"高芳艺"</f>
        <v>高芳艺</v>
      </c>
      <c r="D2710" s="9" t="s">
        <v>1917</v>
      </c>
    </row>
    <row r="2711" customHeight="1" spans="1:4">
      <c r="A2711" s="7">
        <v>2709</v>
      </c>
      <c r="B2711" s="8" t="s">
        <v>1877</v>
      </c>
      <c r="C2711" s="8" t="str">
        <f>"文昌娜"</f>
        <v>文昌娜</v>
      </c>
      <c r="D2711" s="9" t="s">
        <v>841</v>
      </c>
    </row>
    <row r="2712" customHeight="1" spans="1:4">
      <c r="A2712" s="7">
        <v>2710</v>
      </c>
      <c r="B2712" s="8" t="s">
        <v>1877</v>
      </c>
      <c r="C2712" s="8" t="str">
        <f>"林娥花"</f>
        <v>林娥花</v>
      </c>
      <c r="D2712" s="9" t="s">
        <v>1134</v>
      </c>
    </row>
    <row r="2713" customHeight="1" spans="1:4">
      <c r="A2713" s="7">
        <v>2711</v>
      </c>
      <c r="B2713" s="8" t="s">
        <v>1877</v>
      </c>
      <c r="C2713" s="8" t="str">
        <f>"曾其连"</f>
        <v>曾其连</v>
      </c>
      <c r="D2713" s="9" t="s">
        <v>640</v>
      </c>
    </row>
    <row r="2714" customHeight="1" spans="1:4">
      <c r="A2714" s="7">
        <v>2712</v>
      </c>
      <c r="B2714" s="8" t="s">
        <v>1877</v>
      </c>
      <c r="C2714" s="8" t="str">
        <f>"黎经川"</f>
        <v>黎经川</v>
      </c>
      <c r="D2714" s="9" t="s">
        <v>1918</v>
      </c>
    </row>
    <row r="2715" customHeight="1" spans="1:4">
      <c r="A2715" s="7">
        <v>2713</v>
      </c>
      <c r="B2715" s="8" t="s">
        <v>1877</v>
      </c>
      <c r="C2715" s="8" t="str">
        <f>"李孟诗"</f>
        <v>李孟诗</v>
      </c>
      <c r="D2715" s="9" t="s">
        <v>1919</v>
      </c>
    </row>
    <row r="2716" customHeight="1" spans="1:4">
      <c r="A2716" s="7">
        <v>2714</v>
      </c>
      <c r="B2716" s="8" t="s">
        <v>1877</v>
      </c>
      <c r="C2716" s="8" t="str">
        <f>"刘莎莎"</f>
        <v>刘莎莎</v>
      </c>
      <c r="D2716" s="9" t="s">
        <v>1920</v>
      </c>
    </row>
    <row r="2717" customHeight="1" spans="1:4">
      <c r="A2717" s="7">
        <v>2715</v>
      </c>
      <c r="B2717" s="8" t="s">
        <v>1877</v>
      </c>
      <c r="C2717" s="8" t="str">
        <f>"林天好"</f>
        <v>林天好</v>
      </c>
      <c r="D2717" s="9" t="s">
        <v>1199</v>
      </c>
    </row>
    <row r="2718" customHeight="1" spans="1:4">
      <c r="A2718" s="7">
        <v>2716</v>
      </c>
      <c r="B2718" s="8" t="s">
        <v>1877</v>
      </c>
      <c r="C2718" s="8" t="str">
        <f>"陈茹"</f>
        <v>陈茹</v>
      </c>
      <c r="D2718" s="9" t="s">
        <v>1448</v>
      </c>
    </row>
    <row r="2719" customHeight="1" spans="1:4">
      <c r="A2719" s="7">
        <v>2717</v>
      </c>
      <c r="B2719" s="8" t="s">
        <v>1877</v>
      </c>
      <c r="C2719" s="8" t="str">
        <f>"梁娟"</f>
        <v>梁娟</v>
      </c>
      <c r="D2719" s="9" t="s">
        <v>77</v>
      </c>
    </row>
    <row r="2720" customHeight="1" spans="1:4">
      <c r="A2720" s="7">
        <v>2718</v>
      </c>
      <c r="B2720" s="8" t="s">
        <v>1877</v>
      </c>
      <c r="C2720" s="8" t="str">
        <f>"陈明毓"</f>
        <v>陈明毓</v>
      </c>
      <c r="D2720" s="9" t="s">
        <v>1708</v>
      </c>
    </row>
    <row r="2721" customHeight="1" spans="1:4">
      <c r="A2721" s="7">
        <v>2719</v>
      </c>
      <c r="B2721" s="8" t="s">
        <v>1877</v>
      </c>
      <c r="C2721" s="8" t="str">
        <f>"高政花"</f>
        <v>高政花</v>
      </c>
      <c r="D2721" s="9" t="s">
        <v>326</v>
      </c>
    </row>
    <row r="2722" customHeight="1" spans="1:4">
      <c r="A2722" s="7">
        <v>2720</v>
      </c>
      <c r="B2722" s="8" t="s">
        <v>1877</v>
      </c>
      <c r="C2722" s="8" t="str">
        <f>"刘红梦"</f>
        <v>刘红梦</v>
      </c>
      <c r="D2722" s="9" t="s">
        <v>630</v>
      </c>
    </row>
    <row r="2723" customHeight="1" spans="1:4">
      <c r="A2723" s="7">
        <v>2721</v>
      </c>
      <c r="B2723" s="8" t="s">
        <v>1877</v>
      </c>
      <c r="C2723" s="8" t="str">
        <f>"吴永芳"</f>
        <v>吴永芳</v>
      </c>
      <c r="D2723" s="9" t="s">
        <v>229</v>
      </c>
    </row>
    <row r="2724" customHeight="1" spans="1:4">
      <c r="A2724" s="7">
        <v>2722</v>
      </c>
      <c r="B2724" s="8" t="s">
        <v>1877</v>
      </c>
      <c r="C2724" s="8" t="str">
        <f>"罗文晴"</f>
        <v>罗文晴</v>
      </c>
      <c r="D2724" s="9" t="s">
        <v>1676</v>
      </c>
    </row>
    <row r="2725" customHeight="1" spans="1:4">
      <c r="A2725" s="7">
        <v>2723</v>
      </c>
      <c r="B2725" s="8" t="s">
        <v>1877</v>
      </c>
      <c r="C2725" s="8" t="str">
        <f>"陈太群"</f>
        <v>陈太群</v>
      </c>
      <c r="D2725" s="9" t="s">
        <v>1007</v>
      </c>
    </row>
    <row r="2726" customHeight="1" spans="1:4">
      <c r="A2726" s="7">
        <v>2724</v>
      </c>
      <c r="B2726" s="8" t="s">
        <v>1877</v>
      </c>
      <c r="C2726" s="8" t="str">
        <f>"李欣萍"</f>
        <v>李欣萍</v>
      </c>
      <c r="D2726" s="9" t="s">
        <v>955</v>
      </c>
    </row>
    <row r="2727" customHeight="1" spans="1:4">
      <c r="A2727" s="7">
        <v>2725</v>
      </c>
      <c r="B2727" s="8" t="s">
        <v>1877</v>
      </c>
      <c r="C2727" s="8" t="str">
        <f>"李小闪"</f>
        <v>李小闪</v>
      </c>
      <c r="D2727" s="9" t="s">
        <v>1921</v>
      </c>
    </row>
    <row r="2728" customHeight="1" spans="1:4">
      <c r="A2728" s="7">
        <v>2726</v>
      </c>
      <c r="B2728" s="8" t="s">
        <v>1877</v>
      </c>
      <c r="C2728" s="8" t="str">
        <f>"钟周芳"</f>
        <v>钟周芳</v>
      </c>
      <c r="D2728" s="9" t="s">
        <v>123</v>
      </c>
    </row>
    <row r="2729" customHeight="1" spans="1:4">
      <c r="A2729" s="7">
        <v>2727</v>
      </c>
      <c r="B2729" s="8" t="s">
        <v>1877</v>
      </c>
      <c r="C2729" s="8" t="str">
        <f>"杨翠绿"</f>
        <v>杨翠绿</v>
      </c>
      <c r="D2729" s="9" t="s">
        <v>63</v>
      </c>
    </row>
    <row r="2730" customHeight="1" spans="1:4">
      <c r="A2730" s="7">
        <v>2728</v>
      </c>
      <c r="B2730" s="8" t="s">
        <v>1877</v>
      </c>
      <c r="C2730" s="8" t="str">
        <f>"蔡佳楠"</f>
        <v>蔡佳楠</v>
      </c>
      <c r="D2730" s="9" t="s">
        <v>1922</v>
      </c>
    </row>
    <row r="2731" customHeight="1" spans="1:4">
      <c r="A2731" s="7">
        <v>2729</v>
      </c>
      <c r="B2731" s="8" t="s">
        <v>1877</v>
      </c>
      <c r="C2731" s="8" t="str">
        <f>"符开丁"</f>
        <v>符开丁</v>
      </c>
      <c r="D2731" s="9" t="s">
        <v>1923</v>
      </c>
    </row>
    <row r="2732" customHeight="1" spans="1:4">
      <c r="A2732" s="7">
        <v>2730</v>
      </c>
      <c r="B2732" s="8" t="s">
        <v>1877</v>
      </c>
      <c r="C2732" s="8" t="str">
        <f>"王广平"</f>
        <v>王广平</v>
      </c>
      <c r="D2732" s="9" t="s">
        <v>1924</v>
      </c>
    </row>
    <row r="2733" customHeight="1" spans="1:4">
      <c r="A2733" s="7">
        <v>2731</v>
      </c>
      <c r="B2733" s="8" t="s">
        <v>1877</v>
      </c>
      <c r="C2733" s="8" t="str">
        <f>"关语楠"</f>
        <v>关语楠</v>
      </c>
      <c r="D2733" s="9" t="s">
        <v>1925</v>
      </c>
    </row>
    <row r="2734" customHeight="1" spans="1:4">
      <c r="A2734" s="7">
        <v>2732</v>
      </c>
      <c r="B2734" s="8" t="s">
        <v>1877</v>
      </c>
      <c r="C2734" s="8" t="str">
        <f>"黄紫娜"</f>
        <v>黄紫娜</v>
      </c>
      <c r="D2734" s="9" t="s">
        <v>1926</v>
      </c>
    </row>
    <row r="2735" customHeight="1" spans="1:4">
      <c r="A2735" s="7">
        <v>2733</v>
      </c>
      <c r="B2735" s="8" t="s">
        <v>1877</v>
      </c>
      <c r="C2735" s="8" t="str">
        <f>"邢益珠"</f>
        <v>邢益珠</v>
      </c>
      <c r="D2735" s="9" t="s">
        <v>1873</v>
      </c>
    </row>
    <row r="2736" customHeight="1" spans="1:4">
      <c r="A2736" s="7">
        <v>2734</v>
      </c>
      <c r="B2736" s="8" t="s">
        <v>1877</v>
      </c>
      <c r="C2736" s="8" t="str">
        <f>"林天蓉"</f>
        <v>林天蓉</v>
      </c>
      <c r="D2736" s="9" t="s">
        <v>1792</v>
      </c>
    </row>
    <row r="2737" customHeight="1" spans="1:4">
      <c r="A2737" s="7">
        <v>2735</v>
      </c>
      <c r="B2737" s="8" t="s">
        <v>1877</v>
      </c>
      <c r="C2737" s="8" t="str">
        <f>"王海丽"</f>
        <v>王海丽</v>
      </c>
      <c r="D2737" s="9" t="s">
        <v>89</v>
      </c>
    </row>
    <row r="2738" customHeight="1" spans="1:4">
      <c r="A2738" s="7">
        <v>2736</v>
      </c>
      <c r="B2738" s="8" t="s">
        <v>1877</v>
      </c>
      <c r="C2738" s="8" t="str">
        <f>"郭浩梦"</f>
        <v>郭浩梦</v>
      </c>
      <c r="D2738" s="9" t="s">
        <v>1927</v>
      </c>
    </row>
    <row r="2739" customHeight="1" spans="1:4">
      <c r="A2739" s="7">
        <v>2737</v>
      </c>
      <c r="B2739" s="8" t="s">
        <v>1877</v>
      </c>
      <c r="C2739" s="8" t="str">
        <f>"邢玉莹"</f>
        <v>邢玉莹</v>
      </c>
      <c r="D2739" s="9" t="s">
        <v>1422</v>
      </c>
    </row>
    <row r="2740" customHeight="1" spans="1:4">
      <c r="A2740" s="7">
        <v>2738</v>
      </c>
      <c r="B2740" s="8" t="s">
        <v>1877</v>
      </c>
      <c r="C2740" s="8" t="str">
        <f>"王芳"</f>
        <v>王芳</v>
      </c>
      <c r="D2740" s="9" t="s">
        <v>1109</v>
      </c>
    </row>
    <row r="2741" customHeight="1" spans="1:4">
      <c r="A2741" s="7">
        <v>2739</v>
      </c>
      <c r="B2741" s="8" t="s">
        <v>1877</v>
      </c>
      <c r="C2741" s="8" t="str">
        <f>"徐迪"</f>
        <v>徐迪</v>
      </c>
      <c r="D2741" s="9" t="s">
        <v>1928</v>
      </c>
    </row>
    <row r="2742" customHeight="1" spans="1:4">
      <c r="A2742" s="7">
        <v>2740</v>
      </c>
      <c r="B2742" s="8" t="s">
        <v>1877</v>
      </c>
      <c r="C2742" s="8" t="str">
        <f>"邢楠楠"</f>
        <v>邢楠楠</v>
      </c>
      <c r="D2742" s="9" t="s">
        <v>143</v>
      </c>
    </row>
    <row r="2743" customHeight="1" spans="1:4">
      <c r="A2743" s="7">
        <v>2741</v>
      </c>
      <c r="B2743" s="8" t="s">
        <v>1877</v>
      </c>
      <c r="C2743" s="8" t="str">
        <f>"何长清"</f>
        <v>何长清</v>
      </c>
      <c r="D2743" s="9" t="s">
        <v>1929</v>
      </c>
    </row>
    <row r="2744" customHeight="1" spans="1:4">
      <c r="A2744" s="7">
        <v>2742</v>
      </c>
      <c r="B2744" s="8" t="s">
        <v>1877</v>
      </c>
      <c r="C2744" s="8" t="str">
        <f>"张玉梅"</f>
        <v>张玉梅</v>
      </c>
      <c r="D2744" s="9" t="s">
        <v>1548</v>
      </c>
    </row>
    <row r="2745" customHeight="1" spans="1:4">
      <c r="A2745" s="7">
        <v>2743</v>
      </c>
      <c r="B2745" s="8" t="s">
        <v>1877</v>
      </c>
      <c r="C2745" s="8" t="str">
        <f>"陈运娥"</f>
        <v>陈运娥</v>
      </c>
      <c r="D2745" s="9" t="s">
        <v>495</v>
      </c>
    </row>
    <row r="2746" customHeight="1" spans="1:4">
      <c r="A2746" s="7">
        <v>2744</v>
      </c>
      <c r="B2746" s="8" t="s">
        <v>1877</v>
      </c>
      <c r="C2746" s="8" t="str">
        <f>"陈玲"</f>
        <v>陈玲</v>
      </c>
      <c r="D2746" s="9" t="s">
        <v>1930</v>
      </c>
    </row>
    <row r="2747" customHeight="1" spans="1:4">
      <c r="A2747" s="7">
        <v>2745</v>
      </c>
      <c r="B2747" s="8" t="s">
        <v>1877</v>
      </c>
      <c r="C2747" s="8" t="str">
        <f>"王晓"</f>
        <v>王晓</v>
      </c>
      <c r="D2747" s="9" t="s">
        <v>657</v>
      </c>
    </row>
    <row r="2748" customHeight="1" spans="1:4">
      <c r="A2748" s="7">
        <v>2746</v>
      </c>
      <c r="B2748" s="8" t="s">
        <v>1877</v>
      </c>
      <c r="C2748" s="8" t="str">
        <f>"符桥"</f>
        <v>符桥</v>
      </c>
      <c r="D2748" s="9" t="s">
        <v>928</v>
      </c>
    </row>
    <row r="2749" customHeight="1" spans="1:4">
      <c r="A2749" s="7">
        <v>2747</v>
      </c>
      <c r="B2749" s="8" t="s">
        <v>1877</v>
      </c>
      <c r="C2749" s="8" t="str">
        <f>"柳重春"</f>
        <v>柳重春</v>
      </c>
      <c r="D2749" s="9" t="s">
        <v>1931</v>
      </c>
    </row>
    <row r="2750" customHeight="1" spans="1:4">
      <c r="A2750" s="7">
        <v>2748</v>
      </c>
      <c r="B2750" s="8" t="s">
        <v>1877</v>
      </c>
      <c r="C2750" s="8" t="str">
        <f>"郭倩倩"</f>
        <v>郭倩倩</v>
      </c>
      <c r="D2750" s="9" t="s">
        <v>402</v>
      </c>
    </row>
    <row r="2751" customHeight="1" spans="1:4">
      <c r="A2751" s="7">
        <v>2749</v>
      </c>
      <c r="B2751" s="8" t="s">
        <v>1877</v>
      </c>
      <c r="C2751" s="8" t="str">
        <f>"钟侦山"</f>
        <v>钟侦山</v>
      </c>
      <c r="D2751" s="9" t="s">
        <v>1932</v>
      </c>
    </row>
    <row r="2752" customHeight="1" spans="1:4">
      <c r="A2752" s="7">
        <v>2750</v>
      </c>
      <c r="B2752" s="8" t="s">
        <v>1877</v>
      </c>
      <c r="C2752" s="8" t="str">
        <f>"吴娟"</f>
        <v>吴娟</v>
      </c>
      <c r="D2752" s="9" t="s">
        <v>1235</v>
      </c>
    </row>
    <row r="2753" customHeight="1" spans="1:4">
      <c r="A2753" s="7">
        <v>2751</v>
      </c>
      <c r="B2753" s="8" t="s">
        <v>1877</v>
      </c>
      <c r="C2753" s="8" t="str">
        <f>"卢小政"</f>
        <v>卢小政</v>
      </c>
      <c r="D2753" s="9" t="s">
        <v>1933</v>
      </c>
    </row>
    <row r="2754" customHeight="1" spans="1:4">
      <c r="A2754" s="7">
        <v>2752</v>
      </c>
      <c r="B2754" s="8" t="s">
        <v>1877</v>
      </c>
      <c r="C2754" s="8" t="str">
        <f>"邓贤雁"</f>
        <v>邓贤雁</v>
      </c>
      <c r="D2754" s="9" t="s">
        <v>1266</v>
      </c>
    </row>
    <row r="2755" customHeight="1" spans="1:4">
      <c r="A2755" s="7">
        <v>2753</v>
      </c>
      <c r="B2755" s="8" t="s">
        <v>1877</v>
      </c>
      <c r="C2755" s="8" t="str">
        <f>"薛和玉"</f>
        <v>薛和玉</v>
      </c>
      <c r="D2755" s="9" t="s">
        <v>723</v>
      </c>
    </row>
    <row r="2756" customHeight="1" spans="1:4">
      <c r="A2756" s="7">
        <v>2754</v>
      </c>
      <c r="B2756" s="8" t="s">
        <v>1877</v>
      </c>
      <c r="C2756" s="8" t="str">
        <f>"方其财"</f>
        <v>方其财</v>
      </c>
      <c r="D2756" s="9" t="s">
        <v>956</v>
      </c>
    </row>
    <row r="2757" customHeight="1" spans="1:4">
      <c r="A2757" s="7">
        <v>2755</v>
      </c>
      <c r="B2757" s="8" t="s">
        <v>1877</v>
      </c>
      <c r="C2757" s="8" t="str">
        <f>"刘强霞"</f>
        <v>刘强霞</v>
      </c>
      <c r="D2757" s="9" t="s">
        <v>1934</v>
      </c>
    </row>
    <row r="2758" customHeight="1" spans="1:4">
      <c r="A2758" s="7">
        <v>2756</v>
      </c>
      <c r="B2758" s="8" t="s">
        <v>1877</v>
      </c>
      <c r="C2758" s="8" t="str">
        <f>"吴若瑜"</f>
        <v>吴若瑜</v>
      </c>
      <c r="D2758" s="9" t="s">
        <v>1935</v>
      </c>
    </row>
    <row r="2759" customHeight="1" spans="1:4">
      <c r="A2759" s="7">
        <v>2757</v>
      </c>
      <c r="B2759" s="8" t="s">
        <v>1877</v>
      </c>
      <c r="C2759" s="8" t="str">
        <f>"翁诗瑜"</f>
        <v>翁诗瑜</v>
      </c>
      <c r="D2759" s="9" t="s">
        <v>463</v>
      </c>
    </row>
    <row r="2760" customHeight="1" spans="1:4">
      <c r="A2760" s="7">
        <v>2758</v>
      </c>
      <c r="B2760" s="8" t="s">
        <v>1877</v>
      </c>
      <c r="C2760" s="8" t="str">
        <f>"刘小翠"</f>
        <v>刘小翠</v>
      </c>
      <c r="D2760" s="9" t="s">
        <v>1936</v>
      </c>
    </row>
    <row r="2761" customHeight="1" spans="1:4">
      <c r="A2761" s="7">
        <v>2759</v>
      </c>
      <c r="B2761" s="8" t="s">
        <v>1877</v>
      </c>
      <c r="C2761" s="8" t="str">
        <f>"熊长芳"</f>
        <v>熊长芳</v>
      </c>
      <c r="D2761" s="9" t="s">
        <v>719</v>
      </c>
    </row>
    <row r="2762" customHeight="1" spans="1:4">
      <c r="A2762" s="7">
        <v>2760</v>
      </c>
      <c r="B2762" s="8" t="s">
        <v>1877</v>
      </c>
      <c r="C2762" s="8" t="str">
        <f>"周美娇"</f>
        <v>周美娇</v>
      </c>
      <c r="D2762" s="9" t="s">
        <v>1937</v>
      </c>
    </row>
    <row r="2763" customHeight="1" spans="1:4">
      <c r="A2763" s="7">
        <v>2761</v>
      </c>
      <c r="B2763" s="8" t="s">
        <v>1877</v>
      </c>
      <c r="C2763" s="8" t="str">
        <f>"张海琴"</f>
        <v>张海琴</v>
      </c>
      <c r="D2763" s="9" t="s">
        <v>1934</v>
      </c>
    </row>
    <row r="2764" customHeight="1" spans="1:4">
      <c r="A2764" s="7">
        <v>2762</v>
      </c>
      <c r="B2764" s="8" t="s">
        <v>1877</v>
      </c>
      <c r="C2764" s="8" t="str">
        <f>"王桂香"</f>
        <v>王桂香</v>
      </c>
      <c r="D2764" s="9" t="s">
        <v>1283</v>
      </c>
    </row>
    <row r="2765" customHeight="1" spans="1:4">
      <c r="A2765" s="7">
        <v>2763</v>
      </c>
      <c r="B2765" s="8" t="s">
        <v>1877</v>
      </c>
      <c r="C2765" s="8" t="str">
        <f>"温冬映"</f>
        <v>温冬映</v>
      </c>
      <c r="D2765" s="9" t="s">
        <v>1436</v>
      </c>
    </row>
    <row r="2766" customHeight="1" spans="1:4">
      <c r="A2766" s="7">
        <v>2764</v>
      </c>
      <c r="B2766" s="8" t="s">
        <v>1877</v>
      </c>
      <c r="C2766" s="8" t="str">
        <f>"邢江红"</f>
        <v>邢江红</v>
      </c>
      <c r="D2766" s="9" t="s">
        <v>95</v>
      </c>
    </row>
    <row r="2767" customHeight="1" spans="1:4">
      <c r="A2767" s="7">
        <v>2765</v>
      </c>
      <c r="B2767" s="8" t="s">
        <v>1877</v>
      </c>
      <c r="C2767" s="8" t="str">
        <f>"黄颖"</f>
        <v>黄颖</v>
      </c>
      <c r="D2767" s="9" t="s">
        <v>1938</v>
      </c>
    </row>
    <row r="2768" customHeight="1" spans="1:4">
      <c r="A2768" s="7">
        <v>2766</v>
      </c>
      <c r="B2768" s="8" t="s">
        <v>1877</v>
      </c>
      <c r="C2768" s="8" t="str">
        <f>"符娟"</f>
        <v>符娟</v>
      </c>
      <c r="D2768" s="9" t="s">
        <v>1939</v>
      </c>
    </row>
    <row r="2769" customHeight="1" spans="1:4">
      <c r="A2769" s="7">
        <v>2767</v>
      </c>
      <c r="B2769" s="8" t="s">
        <v>1877</v>
      </c>
      <c r="C2769" s="8" t="str">
        <f>"张陈云"</f>
        <v>张陈云</v>
      </c>
      <c r="D2769" s="9" t="s">
        <v>1202</v>
      </c>
    </row>
    <row r="2770" customHeight="1" spans="1:4">
      <c r="A2770" s="7">
        <v>2768</v>
      </c>
      <c r="B2770" s="8" t="s">
        <v>1877</v>
      </c>
      <c r="C2770" s="8" t="str">
        <f>"黎鸾桂"</f>
        <v>黎鸾桂</v>
      </c>
      <c r="D2770" s="9" t="s">
        <v>1940</v>
      </c>
    </row>
    <row r="2771" customHeight="1" spans="1:4">
      <c r="A2771" s="7">
        <v>2769</v>
      </c>
      <c r="B2771" s="8" t="s">
        <v>1877</v>
      </c>
      <c r="C2771" s="8" t="str">
        <f>"符小好"</f>
        <v>符小好</v>
      </c>
      <c r="D2771" s="9" t="s">
        <v>34</v>
      </c>
    </row>
    <row r="2772" customHeight="1" spans="1:4">
      <c r="A2772" s="7">
        <v>2770</v>
      </c>
      <c r="B2772" s="8" t="s">
        <v>1877</v>
      </c>
      <c r="C2772" s="8" t="str">
        <f>"关万朝"</f>
        <v>关万朝</v>
      </c>
      <c r="D2772" s="9" t="s">
        <v>1603</v>
      </c>
    </row>
    <row r="2773" customHeight="1" spans="1:4">
      <c r="A2773" s="7">
        <v>2771</v>
      </c>
      <c r="B2773" s="8" t="s">
        <v>1877</v>
      </c>
      <c r="C2773" s="8" t="str">
        <f>"陈薇薇"</f>
        <v>陈薇薇</v>
      </c>
      <c r="D2773" s="9" t="s">
        <v>1941</v>
      </c>
    </row>
    <row r="2774" customHeight="1" spans="1:4">
      <c r="A2774" s="7">
        <v>2772</v>
      </c>
      <c r="B2774" s="8" t="s">
        <v>1877</v>
      </c>
      <c r="C2774" s="8" t="str">
        <f>"张文琳"</f>
        <v>张文琳</v>
      </c>
      <c r="D2774" s="9" t="s">
        <v>1942</v>
      </c>
    </row>
    <row r="2775" customHeight="1" spans="1:4">
      <c r="A2775" s="7">
        <v>2773</v>
      </c>
      <c r="B2775" s="8" t="s">
        <v>1877</v>
      </c>
      <c r="C2775" s="8" t="str">
        <f>"苏美玲"</f>
        <v>苏美玲</v>
      </c>
      <c r="D2775" s="9" t="s">
        <v>575</v>
      </c>
    </row>
    <row r="2776" customHeight="1" spans="1:4">
      <c r="A2776" s="7">
        <v>2774</v>
      </c>
      <c r="B2776" s="8" t="s">
        <v>1877</v>
      </c>
      <c r="C2776" s="8" t="str">
        <f>"周婆姣"</f>
        <v>周婆姣</v>
      </c>
      <c r="D2776" s="9" t="s">
        <v>502</v>
      </c>
    </row>
    <row r="2777" customHeight="1" spans="1:4">
      <c r="A2777" s="7">
        <v>2775</v>
      </c>
      <c r="B2777" s="8" t="s">
        <v>1877</v>
      </c>
      <c r="C2777" s="8" t="str">
        <f>"李纹"</f>
        <v>李纹</v>
      </c>
      <c r="D2777" s="9" t="s">
        <v>1618</v>
      </c>
    </row>
    <row r="2778" customHeight="1" spans="1:4">
      <c r="A2778" s="7">
        <v>2776</v>
      </c>
      <c r="B2778" s="8" t="s">
        <v>1877</v>
      </c>
      <c r="C2778" s="8" t="str">
        <f>"冯增喜"</f>
        <v>冯增喜</v>
      </c>
      <c r="D2778" s="9" t="s">
        <v>1943</v>
      </c>
    </row>
    <row r="2779" customHeight="1" spans="1:4">
      <c r="A2779" s="7">
        <v>2777</v>
      </c>
      <c r="B2779" s="8" t="s">
        <v>1877</v>
      </c>
      <c r="C2779" s="8" t="str">
        <f>"文凤甜"</f>
        <v>文凤甜</v>
      </c>
      <c r="D2779" s="9" t="s">
        <v>1944</v>
      </c>
    </row>
    <row r="2780" customHeight="1" spans="1:4">
      <c r="A2780" s="7">
        <v>2778</v>
      </c>
      <c r="B2780" s="8" t="s">
        <v>1877</v>
      </c>
      <c r="C2780" s="8" t="str">
        <f>"黄春焱"</f>
        <v>黄春焱</v>
      </c>
      <c r="D2780" s="9" t="s">
        <v>1300</v>
      </c>
    </row>
    <row r="2781" customHeight="1" spans="1:4">
      <c r="A2781" s="7">
        <v>2779</v>
      </c>
      <c r="B2781" s="8" t="s">
        <v>1877</v>
      </c>
      <c r="C2781" s="8" t="str">
        <f>"汤表莉"</f>
        <v>汤表莉</v>
      </c>
      <c r="D2781" s="9" t="s">
        <v>10</v>
      </c>
    </row>
    <row r="2782" customHeight="1" spans="1:4">
      <c r="A2782" s="7">
        <v>2780</v>
      </c>
      <c r="B2782" s="8" t="s">
        <v>1877</v>
      </c>
      <c r="C2782" s="8" t="str">
        <f>"王正照"</f>
        <v>王正照</v>
      </c>
      <c r="D2782" s="9" t="s">
        <v>1945</v>
      </c>
    </row>
    <row r="2783" customHeight="1" spans="1:4">
      <c r="A2783" s="7">
        <v>2781</v>
      </c>
      <c r="B2783" s="8" t="s">
        <v>1877</v>
      </c>
      <c r="C2783" s="8" t="str">
        <f>"池景华"</f>
        <v>池景华</v>
      </c>
      <c r="D2783" s="9" t="s">
        <v>1946</v>
      </c>
    </row>
    <row r="2784" customHeight="1" spans="1:4">
      <c r="A2784" s="7">
        <v>2782</v>
      </c>
      <c r="B2784" s="8" t="s">
        <v>1877</v>
      </c>
      <c r="C2784" s="8" t="str">
        <f>"刘莹慧"</f>
        <v>刘莹慧</v>
      </c>
      <c r="D2784" s="9" t="s">
        <v>1947</v>
      </c>
    </row>
    <row r="2785" customHeight="1" spans="1:4">
      <c r="A2785" s="7">
        <v>2783</v>
      </c>
      <c r="B2785" s="8" t="s">
        <v>1877</v>
      </c>
      <c r="C2785" s="8" t="str">
        <f>"符雅婷"</f>
        <v>符雅婷</v>
      </c>
      <c r="D2785" s="9" t="s">
        <v>481</v>
      </c>
    </row>
    <row r="2786" customHeight="1" spans="1:4">
      <c r="A2786" s="7">
        <v>2784</v>
      </c>
      <c r="B2786" s="8" t="s">
        <v>1877</v>
      </c>
      <c r="C2786" s="8" t="str">
        <f>"林芳芳"</f>
        <v>林芳芳</v>
      </c>
      <c r="D2786" s="9" t="s">
        <v>1948</v>
      </c>
    </row>
    <row r="2787" customHeight="1" spans="1:4">
      <c r="A2787" s="7">
        <v>2785</v>
      </c>
      <c r="B2787" s="8" t="s">
        <v>1877</v>
      </c>
      <c r="C2787" s="8" t="str">
        <f>"符李南"</f>
        <v>符李南</v>
      </c>
      <c r="D2787" s="9" t="s">
        <v>52</v>
      </c>
    </row>
    <row r="2788" customHeight="1" spans="1:4">
      <c r="A2788" s="7">
        <v>2786</v>
      </c>
      <c r="B2788" s="8" t="s">
        <v>1877</v>
      </c>
      <c r="C2788" s="8" t="str">
        <f>"冯小花"</f>
        <v>冯小花</v>
      </c>
      <c r="D2788" s="9" t="s">
        <v>1797</v>
      </c>
    </row>
    <row r="2789" customHeight="1" spans="1:4">
      <c r="A2789" s="7">
        <v>2787</v>
      </c>
      <c r="B2789" s="8" t="s">
        <v>1877</v>
      </c>
      <c r="C2789" s="8" t="str">
        <f>"符兰花"</f>
        <v>符兰花</v>
      </c>
      <c r="D2789" s="9" t="s">
        <v>1369</v>
      </c>
    </row>
    <row r="2790" customHeight="1" spans="1:4">
      <c r="A2790" s="7">
        <v>2788</v>
      </c>
      <c r="B2790" s="8" t="s">
        <v>1877</v>
      </c>
      <c r="C2790" s="8" t="str">
        <f>"何雄玲"</f>
        <v>何雄玲</v>
      </c>
      <c r="D2790" s="9" t="s">
        <v>1949</v>
      </c>
    </row>
    <row r="2791" customHeight="1" spans="1:4">
      <c r="A2791" s="7">
        <v>2789</v>
      </c>
      <c r="B2791" s="8" t="s">
        <v>1877</v>
      </c>
      <c r="C2791" s="8" t="str">
        <f>"赵晓俊"</f>
        <v>赵晓俊</v>
      </c>
      <c r="D2791" s="9" t="s">
        <v>1700</v>
      </c>
    </row>
    <row r="2792" customHeight="1" spans="1:4">
      <c r="A2792" s="7">
        <v>2790</v>
      </c>
      <c r="B2792" s="8" t="s">
        <v>1877</v>
      </c>
      <c r="C2792" s="8" t="str">
        <f>"林香"</f>
        <v>林香</v>
      </c>
      <c r="D2792" s="9" t="s">
        <v>1950</v>
      </c>
    </row>
    <row r="2793" customHeight="1" spans="1:4">
      <c r="A2793" s="7">
        <v>2791</v>
      </c>
      <c r="B2793" s="8" t="s">
        <v>1877</v>
      </c>
      <c r="C2793" s="8" t="str">
        <f>"李海龙"</f>
        <v>李海龙</v>
      </c>
      <c r="D2793" s="9" t="s">
        <v>1951</v>
      </c>
    </row>
    <row r="2794" customHeight="1" spans="1:4">
      <c r="A2794" s="7">
        <v>2792</v>
      </c>
      <c r="B2794" s="8" t="s">
        <v>1877</v>
      </c>
      <c r="C2794" s="8" t="str">
        <f>"徐晓春"</f>
        <v>徐晓春</v>
      </c>
      <c r="D2794" s="9" t="s">
        <v>1952</v>
      </c>
    </row>
    <row r="2795" customHeight="1" spans="1:4">
      <c r="A2795" s="7">
        <v>2793</v>
      </c>
      <c r="B2795" s="8" t="s">
        <v>1877</v>
      </c>
      <c r="C2795" s="8" t="str">
        <f>"林梅"</f>
        <v>林梅</v>
      </c>
      <c r="D2795" s="9" t="s">
        <v>1953</v>
      </c>
    </row>
    <row r="2796" customHeight="1" spans="1:4">
      <c r="A2796" s="7">
        <v>2794</v>
      </c>
      <c r="B2796" s="8" t="s">
        <v>1877</v>
      </c>
      <c r="C2796" s="8" t="str">
        <f>"刘莹"</f>
        <v>刘莹</v>
      </c>
      <c r="D2796" s="9" t="s">
        <v>438</v>
      </c>
    </row>
    <row r="2797" customHeight="1" spans="1:4">
      <c r="A2797" s="7">
        <v>2795</v>
      </c>
      <c r="B2797" s="8" t="s">
        <v>1877</v>
      </c>
      <c r="C2797" s="8" t="str">
        <f>"邓华清"</f>
        <v>邓华清</v>
      </c>
      <c r="D2797" s="9" t="s">
        <v>79</v>
      </c>
    </row>
    <row r="2798" customHeight="1" spans="1:4">
      <c r="A2798" s="7">
        <v>2796</v>
      </c>
      <c r="B2798" s="8" t="s">
        <v>1877</v>
      </c>
      <c r="C2798" s="8" t="str">
        <f>"李小芳"</f>
        <v>李小芳</v>
      </c>
      <c r="D2798" s="9" t="s">
        <v>1954</v>
      </c>
    </row>
    <row r="2799" customHeight="1" spans="1:4">
      <c r="A2799" s="7">
        <v>2797</v>
      </c>
      <c r="B2799" s="8" t="s">
        <v>1877</v>
      </c>
      <c r="C2799" s="8" t="str">
        <f>"符锡樱"</f>
        <v>符锡樱</v>
      </c>
      <c r="D2799" s="9" t="s">
        <v>1205</v>
      </c>
    </row>
    <row r="2800" customHeight="1" spans="1:4">
      <c r="A2800" s="7">
        <v>2798</v>
      </c>
      <c r="B2800" s="8" t="s">
        <v>1877</v>
      </c>
      <c r="C2800" s="8" t="str">
        <f>"符秋丽"</f>
        <v>符秋丽</v>
      </c>
      <c r="D2800" s="9" t="s">
        <v>752</v>
      </c>
    </row>
    <row r="2801" customHeight="1" spans="1:4">
      <c r="A2801" s="7">
        <v>2799</v>
      </c>
      <c r="B2801" s="8" t="s">
        <v>1877</v>
      </c>
      <c r="C2801" s="8" t="str">
        <f>"樊云"</f>
        <v>樊云</v>
      </c>
      <c r="D2801" s="9" t="s">
        <v>1955</v>
      </c>
    </row>
    <row r="2802" customHeight="1" spans="1:4">
      <c r="A2802" s="7">
        <v>2800</v>
      </c>
      <c r="B2802" s="8" t="s">
        <v>1877</v>
      </c>
      <c r="C2802" s="8" t="str">
        <f>"陈佩伶"</f>
        <v>陈佩伶</v>
      </c>
      <c r="D2802" s="9" t="s">
        <v>772</v>
      </c>
    </row>
    <row r="2803" customHeight="1" spans="1:4">
      <c r="A2803" s="7">
        <v>2801</v>
      </c>
      <c r="B2803" s="8" t="s">
        <v>1877</v>
      </c>
      <c r="C2803" s="8" t="str">
        <f>"吴金玉"</f>
        <v>吴金玉</v>
      </c>
      <c r="D2803" s="9" t="s">
        <v>860</v>
      </c>
    </row>
    <row r="2804" customHeight="1" spans="1:4">
      <c r="A2804" s="7">
        <v>2802</v>
      </c>
      <c r="B2804" s="8" t="s">
        <v>1877</v>
      </c>
      <c r="C2804" s="8" t="str">
        <f>"何妃"</f>
        <v>何妃</v>
      </c>
      <c r="D2804" s="9" t="s">
        <v>1954</v>
      </c>
    </row>
    <row r="2805" customHeight="1" spans="1:4">
      <c r="A2805" s="7">
        <v>2803</v>
      </c>
      <c r="B2805" s="8" t="s">
        <v>1877</v>
      </c>
      <c r="C2805" s="8" t="str">
        <f>"陈艳超"</f>
        <v>陈艳超</v>
      </c>
      <c r="D2805" s="9" t="s">
        <v>1956</v>
      </c>
    </row>
    <row r="2806" customHeight="1" spans="1:4">
      <c r="A2806" s="7">
        <v>2804</v>
      </c>
      <c r="B2806" s="8" t="s">
        <v>1877</v>
      </c>
      <c r="C2806" s="8" t="str">
        <f>"冼妹端"</f>
        <v>冼妹端</v>
      </c>
      <c r="D2806" s="9" t="s">
        <v>1957</v>
      </c>
    </row>
    <row r="2807" customHeight="1" spans="1:4">
      <c r="A2807" s="7">
        <v>2805</v>
      </c>
      <c r="B2807" s="8" t="s">
        <v>1877</v>
      </c>
      <c r="C2807" s="8" t="str">
        <f>"蔡海霞"</f>
        <v>蔡海霞</v>
      </c>
      <c r="D2807" s="9" t="s">
        <v>601</v>
      </c>
    </row>
    <row r="2808" customHeight="1" spans="1:4">
      <c r="A2808" s="7">
        <v>2806</v>
      </c>
      <c r="B2808" s="8" t="s">
        <v>1877</v>
      </c>
      <c r="C2808" s="8" t="str">
        <f>"王梨娜"</f>
        <v>王梨娜</v>
      </c>
      <c r="D2808" s="9" t="s">
        <v>991</v>
      </c>
    </row>
    <row r="2809" customHeight="1" spans="1:4">
      <c r="A2809" s="7">
        <v>2807</v>
      </c>
      <c r="B2809" s="8" t="s">
        <v>1877</v>
      </c>
      <c r="C2809" s="8" t="str">
        <f>"梁敏"</f>
        <v>梁敏</v>
      </c>
      <c r="D2809" s="9" t="s">
        <v>955</v>
      </c>
    </row>
    <row r="2810" customHeight="1" spans="1:4">
      <c r="A2810" s="7">
        <v>2808</v>
      </c>
      <c r="B2810" s="8" t="s">
        <v>1877</v>
      </c>
      <c r="C2810" s="8" t="str">
        <f>"翁小青"</f>
        <v>翁小青</v>
      </c>
      <c r="D2810" s="9" t="s">
        <v>171</v>
      </c>
    </row>
    <row r="2811" customHeight="1" spans="1:4">
      <c r="A2811" s="7">
        <v>2809</v>
      </c>
      <c r="B2811" s="8" t="s">
        <v>1877</v>
      </c>
      <c r="C2811" s="8" t="str">
        <f>"洪霞"</f>
        <v>洪霞</v>
      </c>
      <c r="D2811" s="9" t="s">
        <v>174</v>
      </c>
    </row>
    <row r="2812" customHeight="1" spans="1:4">
      <c r="A2812" s="7">
        <v>2810</v>
      </c>
      <c r="B2812" s="8" t="s">
        <v>1877</v>
      </c>
      <c r="C2812" s="8" t="str">
        <f>"何华香"</f>
        <v>何华香</v>
      </c>
      <c r="D2812" s="9" t="s">
        <v>388</v>
      </c>
    </row>
    <row r="2813" customHeight="1" spans="1:4">
      <c r="A2813" s="7">
        <v>2811</v>
      </c>
      <c r="B2813" s="8" t="s">
        <v>1877</v>
      </c>
      <c r="C2813" s="8" t="str">
        <f>"陈佳苗"</f>
        <v>陈佳苗</v>
      </c>
      <c r="D2813" s="9" t="s">
        <v>955</v>
      </c>
    </row>
    <row r="2814" customHeight="1" spans="1:4">
      <c r="A2814" s="7">
        <v>2812</v>
      </c>
      <c r="B2814" s="8" t="s">
        <v>1877</v>
      </c>
      <c r="C2814" s="8" t="str">
        <f>"林理"</f>
        <v>林理</v>
      </c>
      <c r="D2814" s="9" t="s">
        <v>477</v>
      </c>
    </row>
    <row r="2815" customHeight="1" spans="1:4">
      <c r="A2815" s="7">
        <v>2813</v>
      </c>
      <c r="B2815" s="8" t="s">
        <v>1877</v>
      </c>
      <c r="C2815" s="8" t="str">
        <f>"孙丽华"</f>
        <v>孙丽华</v>
      </c>
      <c r="D2815" s="9" t="s">
        <v>495</v>
      </c>
    </row>
    <row r="2816" customHeight="1" spans="1:4">
      <c r="A2816" s="7">
        <v>2814</v>
      </c>
      <c r="B2816" s="8" t="s">
        <v>1877</v>
      </c>
      <c r="C2816" s="8" t="str">
        <f>"闫莹"</f>
        <v>闫莹</v>
      </c>
      <c r="D2816" s="9" t="s">
        <v>1958</v>
      </c>
    </row>
    <row r="2817" customHeight="1" spans="1:4">
      <c r="A2817" s="7">
        <v>2815</v>
      </c>
      <c r="B2817" s="8" t="s">
        <v>1877</v>
      </c>
      <c r="C2817" s="8" t="str">
        <f>"邓恩星"</f>
        <v>邓恩星</v>
      </c>
      <c r="D2817" s="9" t="s">
        <v>1959</v>
      </c>
    </row>
    <row r="2818" customHeight="1" spans="1:4">
      <c r="A2818" s="7">
        <v>2816</v>
      </c>
      <c r="B2818" s="8" t="s">
        <v>1877</v>
      </c>
      <c r="C2818" s="8" t="str">
        <f>"林成叶"</f>
        <v>林成叶</v>
      </c>
      <c r="D2818" s="9" t="s">
        <v>1191</v>
      </c>
    </row>
    <row r="2819" customHeight="1" spans="1:4">
      <c r="A2819" s="7">
        <v>2817</v>
      </c>
      <c r="B2819" s="8" t="s">
        <v>1877</v>
      </c>
      <c r="C2819" s="8" t="str">
        <f>"丘晓燕"</f>
        <v>丘晓燕</v>
      </c>
      <c r="D2819" s="9" t="s">
        <v>625</v>
      </c>
    </row>
    <row r="2820" customHeight="1" spans="1:4">
      <c r="A2820" s="7">
        <v>2818</v>
      </c>
      <c r="B2820" s="8" t="s">
        <v>1877</v>
      </c>
      <c r="C2820" s="8" t="str">
        <f>"郭映"</f>
        <v>郭映</v>
      </c>
      <c r="D2820" s="9" t="s">
        <v>672</v>
      </c>
    </row>
    <row r="2821" customHeight="1" spans="1:4">
      <c r="A2821" s="7">
        <v>2819</v>
      </c>
      <c r="B2821" s="8" t="s">
        <v>1877</v>
      </c>
      <c r="C2821" s="8" t="str">
        <f>"陈明珠"</f>
        <v>陈明珠</v>
      </c>
      <c r="D2821" s="9" t="s">
        <v>1960</v>
      </c>
    </row>
    <row r="2822" customHeight="1" spans="1:4">
      <c r="A2822" s="7">
        <v>2820</v>
      </c>
      <c r="B2822" s="8" t="s">
        <v>1877</v>
      </c>
      <c r="C2822" s="8" t="str">
        <f>"曹海玉"</f>
        <v>曹海玉</v>
      </c>
      <c r="D2822" s="9" t="s">
        <v>691</v>
      </c>
    </row>
    <row r="2823" customHeight="1" spans="1:4">
      <c r="A2823" s="7">
        <v>2821</v>
      </c>
      <c r="B2823" s="8" t="s">
        <v>1877</v>
      </c>
      <c r="C2823" s="8" t="str">
        <f>"李芊仟"</f>
        <v>李芊仟</v>
      </c>
      <c r="D2823" s="9" t="s">
        <v>41</v>
      </c>
    </row>
    <row r="2824" customHeight="1" spans="1:4">
      <c r="A2824" s="7">
        <v>2822</v>
      </c>
      <c r="B2824" s="8" t="s">
        <v>1877</v>
      </c>
      <c r="C2824" s="8" t="str">
        <f>"王丽蓓"</f>
        <v>王丽蓓</v>
      </c>
      <c r="D2824" s="9" t="s">
        <v>1102</v>
      </c>
    </row>
    <row r="2825" customHeight="1" spans="1:4">
      <c r="A2825" s="7">
        <v>2823</v>
      </c>
      <c r="B2825" s="8" t="s">
        <v>1877</v>
      </c>
      <c r="C2825" s="8" t="str">
        <f>"王少霞"</f>
        <v>王少霞</v>
      </c>
      <c r="D2825" s="9" t="s">
        <v>1166</v>
      </c>
    </row>
    <row r="2826" customHeight="1" spans="1:4">
      <c r="A2826" s="7">
        <v>2824</v>
      </c>
      <c r="B2826" s="8" t="s">
        <v>1877</v>
      </c>
      <c r="C2826" s="8" t="str">
        <f>"卢文龙"</f>
        <v>卢文龙</v>
      </c>
      <c r="D2826" s="9" t="s">
        <v>1961</v>
      </c>
    </row>
    <row r="2827" customHeight="1" spans="1:4">
      <c r="A2827" s="7">
        <v>2825</v>
      </c>
      <c r="B2827" s="8" t="s">
        <v>1877</v>
      </c>
      <c r="C2827" s="8" t="str">
        <f>"唐小丽"</f>
        <v>唐小丽</v>
      </c>
      <c r="D2827" s="9" t="s">
        <v>1962</v>
      </c>
    </row>
    <row r="2828" customHeight="1" spans="1:4">
      <c r="A2828" s="7">
        <v>2826</v>
      </c>
      <c r="B2828" s="8" t="s">
        <v>1877</v>
      </c>
      <c r="C2828" s="8" t="str">
        <f>"裴蕾"</f>
        <v>裴蕾</v>
      </c>
      <c r="D2828" s="9" t="s">
        <v>1963</v>
      </c>
    </row>
    <row r="2829" customHeight="1" spans="1:4">
      <c r="A2829" s="7">
        <v>2827</v>
      </c>
      <c r="B2829" s="8" t="s">
        <v>1877</v>
      </c>
      <c r="C2829" s="8" t="str">
        <f>"吴春恋"</f>
        <v>吴春恋</v>
      </c>
      <c r="D2829" s="9" t="s">
        <v>1964</v>
      </c>
    </row>
    <row r="2830" customHeight="1" spans="1:4">
      <c r="A2830" s="7">
        <v>2828</v>
      </c>
      <c r="B2830" s="8" t="s">
        <v>1877</v>
      </c>
      <c r="C2830" s="8" t="str">
        <f>"董威"</f>
        <v>董威</v>
      </c>
      <c r="D2830" s="9" t="s">
        <v>1323</v>
      </c>
    </row>
    <row r="2831" customHeight="1" spans="1:4">
      <c r="A2831" s="7">
        <v>2829</v>
      </c>
      <c r="B2831" s="8" t="s">
        <v>1877</v>
      </c>
      <c r="C2831" s="8" t="str">
        <f>"高珍桃"</f>
        <v>高珍桃</v>
      </c>
      <c r="D2831" s="9" t="s">
        <v>68</v>
      </c>
    </row>
    <row r="2832" customHeight="1" spans="1:4">
      <c r="A2832" s="7">
        <v>2830</v>
      </c>
      <c r="B2832" s="8" t="s">
        <v>1877</v>
      </c>
      <c r="C2832" s="8" t="str">
        <f>"何美爱"</f>
        <v>何美爱</v>
      </c>
      <c r="D2832" s="9" t="s">
        <v>1965</v>
      </c>
    </row>
    <row r="2833" customHeight="1" spans="1:4">
      <c r="A2833" s="7">
        <v>2831</v>
      </c>
      <c r="B2833" s="8" t="s">
        <v>1877</v>
      </c>
      <c r="C2833" s="8" t="str">
        <f>"吉辽"</f>
        <v>吉辽</v>
      </c>
      <c r="D2833" s="9" t="s">
        <v>551</v>
      </c>
    </row>
    <row r="2834" customHeight="1" spans="1:4">
      <c r="A2834" s="7">
        <v>2832</v>
      </c>
      <c r="B2834" s="8" t="s">
        <v>1877</v>
      </c>
      <c r="C2834" s="8" t="str">
        <f>"谭金华"</f>
        <v>谭金华</v>
      </c>
      <c r="D2834" s="9" t="s">
        <v>1966</v>
      </c>
    </row>
    <row r="2835" customHeight="1" spans="1:4">
      <c r="A2835" s="7">
        <v>2833</v>
      </c>
      <c r="B2835" s="8" t="s">
        <v>1877</v>
      </c>
      <c r="C2835" s="8" t="str">
        <f>"陈君涯"</f>
        <v>陈君涯</v>
      </c>
      <c r="D2835" s="9" t="s">
        <v>1156</v>
      </c>
    </row>
    <row r="2836" customHeight="1" spans="1:4">
      <c r="A2836" s="7">
        <v>2834</v>
      </c>
      <c r="B2836" s="8" t="s">
        <v>1877</v>
      </c>
      <c r="C2836" s="8" t="str">
        <f>"吕天来"</f>
        <v>吕天来</v>
      </c>
      <c r="D2836" s="9" t="s">
        <v>1967</v>
      </c>
    </row>
    <row r="2837" customHeight="1" spans="1:4">
      <c r="A2837" s="7">
        <v>2835</v>
      </c>
      <c r="B2837" s="8" t="s">
        <v>1877</v>
      </c>
      <c r="C2837" s="8" t="str">
        <f>"吉丽娟"</f>
        <v>吉丽娟</v>
      </c>
      <c r="D2837" s="9" t="s">
        <v>861</v>
      </c>
    </row>
    <row r="2838" customHeight="1" spans="1:4">
      <c r="A2838" s="7">
        <v>2836</v>
      </c>
      <c r="B2838" s="8" t="s">
        <v>1877</v>
      </c>
      <c r="C2838" s="8" t="str">
        <f>"邓海雪"</f>
        <v>邓海雪</v>
      </c>
      <c r="D2838" s="9" t="s">
        <v>1968</v>
      </c>
    </row>
    <row r="2839" customHeight="1" spans="1:4">
      <c r="A2839" s="7">
        <v>2837</v>
      </c>
      <c r="B2839" s="8" t="s">
        <v>1877</v>
      </c>
      <c r="C2839" s="8" t="str">
        <f>"郭梦雅"</f>
        <v>郭梦雅</v>
      </c>
      <c r="D2839" s="9" t="s">
        <v>1969</v>
      </c>
    </row>
    <row r="2840" customHeight="1" spans="1:4">
      <c r="A2840" s="7">
        <v>2838</v>
      </c>
      <c r="B2840" s="8" t="s">
        <v>1877</v>
      </c>
      <c r="C2840" s="8" t="str">
        <f>"李高田"</f>
        <v>李高田</v>
      </c>
      <c r="D2840" s="9" t="s">
        <v>1970</v>
      </c>
    </row>
    <row r="2841" customHeight="1" spans="1:4">
      <c r="A2841" s="7">
        <v>2839</v>
      </c>
      <c r="B2841" s="8" t="s">
        <v>1877</v>
      </c>
      <c r="C2841" s="8" t="str">
        <f>"赖忆连"</f>
        <v>赖忆连</v>
      </c>
      <c r="D2841" s="9" t="s">
        <v>96</v>
      </c>
    </row>
    <row r="2842" customHeight="1" spans="1:4">
      <c r="A2842" s="7">
        <v>2840</v>
      </c>
      <c r="B2842" s="8" t="s">
        <v>1877</v>
      </c>
      <c r="C2842" s="8" t="str">
        <f>"韩紫云"</f>
        <v>韩紫云</v>
      </c>
      <c r="D2842" s="9" t="s">
        <v>99</v>
      </c>
    </row>
    <row r="2843" customHeight="1" spans="1:4">
      <c r="A2843" s="7">
        <v>2841</v>
      </c>
      <c r="B2843" s="8" t="s">
        <v>1877</v>
      </c>
      <c r="C2843" s="8" t="str">
        <f>"许婷婷"</f>
        <v>许婷婷</v>
      </c>
      <c r="D2843" s="9" t="s">
        <v>1971</v>
      </c>
    </row>
    <row r="2844" customHeight="1" spans="1:4">
      <c r="A2844" s="7">
        <v>2842</v>
      </c>
      <c r="B2844" s="8" t="s">
        <v>1877</v>
      </c>
      <c r="C2844" s="8" t="str">
        <f>"罗玉南"</f>
        <v>罗玉南</v>
      </c>
      <c r="D2844" s="9" t="s">
        <v>1972</v>
      </c>
    </row>
    <row r="2845" customHeight="1" spans="1:4">
      <c r="A2845" s="7">
        <v>2843</v>
      </c>
      <c r="B2845" s="8" t="s">
        <v>1877</v>
      </c>
      <c r="C2845" s="8" t="str">
        <f>"陈应美"</f>
        <v>陈应美</v>
      </c>
      <c r="D2845" s="9" t="s">
        <v>535</v>
      </c>
    </row>
    <row r="2846" customHeight="1" spans="1:4">
      <c r="A2846" s="7">
        <v>2844</v>
      </c>
      <c r="B2846" s="8" t="s">
        <v>1877</v>
      </c>
      <c r="C2846" s="8" t="str">
        <f>"王美成"</f>
        <v>王美成</v>
      </c>
      <c r="D2846" s="9" t="s">
        <v>1973</v>
      </c>
    </row>
    <row r="2847" customHeight="1" spans="1:4">
      <c r="A2847" s="7">
        <v>2845</v>
      </c>
      <c r="B2847" s="8" t="s">
        <v>1877</v>
      </c>
      <c r="C2847" s="8" t="str">
        <f>"蔡文静"</f>
        <v>蔡文静</v>
      </c>
      <c r="D2847" s="9" t="s">
        <v>1974</v>
      </c>
    </row>
    <row r="2848" customHeight="1" spans="1:4">
      <c r="A2848" s="7">
        <v>2846</v>
      </c>
      <c r="B2848" s="8" t="s">
        <v>1877</v>
      </c>
      <c r="C2848" s="8" t="str">
        <f>"陈水萍"</f>
        <v>陈水萍</v>
      </c>
      <c r="D2848" s="9" t="s">
        <v>598</v>
      </c>
    </row>
    <row r="2849" customHeight="1" spans="1:4">
      <c r="A2849" s="7">
        <v>2847</v>
      </c>
      <c r="B2849" s="8" t="s">
        <v>1877</v>
      </c>
      <c r="C2849" s="8" t="str">
        <f>"汪佳丽"</f>
        <v>汪佳丽</v>
      </c>
      <c r="D2849" s="9" t="s">
        <v>1975</v>
      </c>
    </row>
    <row r="2850" customHeight="1" spans="1:4">
      <c r="A2850" s="7">
        <v>2848</v>
      </c>
      <c r="B2850" s="8" t="s">
        <v>1877</v>
      </c>
      <c r="C2850" s="8" t="str">
        <f>"周海花"</f>
        <v>周海花</v>
      </c>
      <c r="D2850" s="9" t="s">
        <v>1976</v>
      </c>
    </row>
    <row r="2851" customHeight="1" spans="1:4">
      <c r="A2851" s="7">
        <v>2849</v>
      </c>
      <c r="B2851" s="8" t="s">
        <v>1877</v>
      </c>
      <c r="C2851" s="8" t="str">
        <f>"韦国丙"</f>
        <v>韦国丙</v>
      </c>
      <c r="D2851" s="9" t="s">
        <v>1977</v>
      </c>
    </row>
    <row r="2852" customHeight="1" spans="1:4">
      <c r="A2852" s="7">
        <v>2850</v>
      </c>
      <c r="B2852" s="8" t="s">
        <v>1877</v>
      </c>
      <c r="C2852" s="8" t="str">
        <f>"王玲"</f>
        <v>王玲</v>
      </c>
      <c r="D2852" s="9" t="s">
        <v>990</v>
      </c>
    </row>
    <row r="2853" customHeight="1" spans="1:4">
      <c r="A2853" s="7">
        <v>2851</v>
      </c>
      <c r="B2853" s="8" t="s">
        <v>1877</v>
      </c>
      <c r="C2853" s="8" t="str">
        <f>"胡培顺"</f>
        <v>胡培顺</v>
      </c>
      <c r="D2853" s="9" t="s">
        <v>1978</v>
      </c>
    </row>
    <row r="2854" customHeight="1" spans="1:4">
      <c r="A2854" s="7">
        <v>2852</v>
      </c>
      <c r="B2854" s="8" t="s">
        <v>1877</v>
      </c>
      <c r="C2854" s="8" t="str">
        <f>"曾开秀"</f>
        <v>曾开秀</v>
      </c>
      <c r="D2854" s="9" t="s">
        <v>1979</v>
      </c>
    </row>
    <row r="2855" customHeight="1" spans="1:4">
      <c r="A2855" s="7">
        <v>2853</v>
      </c>
      <c r="B2855" s="8" t="s">
        <v>1877</v>
      </c>
      <c r="C2855" s="8" t="str">
        <f>"关亚婷"</f>
        <v>关亚婷</v>
      </c>
      <c r="D2855" s="9" t="s">
        <v>1980</v>
      </c>
    </row>
    <row r="2856" customHeight="1" spans="1:4">
      <c r="A2856" s="7">
        <v>2854</v>
      </c>
      <c r="B2856" s="8" t="s">
        <v>1877</v>
      </c>
      <c r="C2856" s="8" t="str">
        <f>"洪利吉"</f>
        <v>洪利吉</v>
      </c>
      <c r="D2856" s="9" t="s">
        <v>1981</v>
      </c>
    </row>
    <row r="2857" customHeight="1" spans="1:4">
      <c r="A2857" s="7">
        <v>2855</v>
      </c>
      <c r="B2857" s="8" t="s">
        <v>1877</v>
      </c>
      <c r="C2857" s="8" t="str">
        <f>"黄海丽"</f>
        <v>黄海丽</v>
      </c>
      <c r="D2857" s="9" t="s">
        <v>69</v>
      </c>
    </row>
    <row r="2858" customHeight="1" spans="1:4">
      <c r="A2858" s="7">
        <v>2856</v>
      </c>
      <c r="B2858" s="8" t="s">
        <v>1877</v>
      </c>
      <c r="C2858" s="8" t="str">
        <f>"郭沣慧"</f>
        <v>郭沣慧</v>
      </c>
      <c r="D2858" s="9" t="s">
        <v>1982</v>
      </c>
    </row>
    <row r="2859" customHeight="1" spans="1:4">
      <c r="A2859" s="7">
        <v>2857</v>
      </c>
      <c r="B2859" s="8" t="s">
        <v>1877</v>
      </c>
      <c r="C2859" s="8" t="str">
        <f>"林颖"</f>
        <v>林颖</v>
      </c>
      <c r="D2859" s="9" t="s">
        <v>572</v>
      </c>
    </row>
    <row r="2860" customHeight="1" spans="1:4">
      <c r="A2860" s="7">
        <v>2858</v>
      </c>
      <c r="B2860" s="8" t="s">
        <v>1877</v>
      </c>
      <c r="C2860" s="8" t="str">
        <f>"柳丹阳"</f>
        <v>柳丹阳</v>
      </c>
      <c r="D2860" s="9" t="s">
        <v>492</v>
      </c>
    </row>
    <row r="2861" customHeight="1" spans="1:4">
      <c r="A2861" s="7">
        <v>2859</v>
      </c>
      <c r="B2861" s="8" t="s">
        <v>1877</v>
      </c>
      <c r="C2861" s="8" t="str">
        <f>"孟琪"</f>
        <v>孟琪</v>
      </c>
      <c r="D2861" s="9" t="s">
        <v>1007</v>
      </c>
    </row>
    <row r="2862" customHeight="1" spans="1:4">
      <c r="A2862" s="7">
        <v>2860</v>
      </c>
      <c r="B2862" s="8" t="s">
        <v>1877</v>
      </c>
      <c r="C2862" s="8" t="str">
        <f>"陈惠完"</f>
        <v>陈惠完</v>
      </c>
      <c r="D2862" s="9" t="s">
        <v>495</v>
      </c>
    </row>
    <row r="2863" customHeight="1" spans="1:4">
      <c r="A2863" s="7">
        <v>2861</v>
      </c>
      <c r="B2863" s="8" t="s">
        <v>1877</v>
      </c>
      <c r="C2863" s="8" t="str">
        <f>"王海玲"</f>
        <v>王海玲</v>
      </c>
      <c r="D2863" s="9" t="s">
        <v>1983</v>
      </c>
    </row>
    <row r="2864" customHeight="1" spans="1:4">
      <c r="A2864" s="7">
        <v>2862</v>
      </c>
      <c r="B2864" s="8" t="s">
        <v>1877</v>
      </c>
      <c r="C2864" s="8" t="str">
        <f>"李萍"</f>
        <v>李萍</v>
      </c>
      <c r="D2864" s="9" t="s">
        <v>1984</v>
      </c>
    </row>
    <row r="2865" customHeight="1" spans="1:4">
      <c r="A2865" s="7">
        <v>2863</v>
      </c>
      <c r="B2865" s="8" t="s">
        <v>1877</v>
      </c>
      <c r="C2865" s="8" t="str">
        <f>"吴家漫"</f>
        <v>吴家漫</v>
      </c>
      <c r="D2865" s="9" t="s">
        <v>75</v>
      </c>
    </row>
    <row r="2866" customHeight="1" spans="1:4">
      <c r="A2866" s="7">
        <v>2864</v>
      </c>
      <c r="B2866" s="8" t="s">
        <v>1877</v>
      </c>
      <c r="C2866" s="8" t="str">
        <f>"那洪滨"</f>
        <v>那洪滨</v>
      </c>
      <c r="D2866" s="9" t="s">
        <v>1985</v>
      </c>
    </row>
    <row r="2867" customHeight="1" spans="1:4">
      <c r="A2867" s="7">
        <v>2865</v>
      </c>
      <c r="B2867" s="8" t="s">
        <v>1877</v>
      </c>
      <c r="C2867" s="8" t="str">
        <f>"林娜"</f>
        <v>林娜</v>
      </c>
      <c r="D2867" s="9" t="s">
        <v>409</v>
      </c>
    </row>
    <row r="2868" customHeight="1" spans="1:4">
      <c r="A2868" s="7">
        <v>2866</v>
      </c>
      <c r="B2868" s="8" t="s">
        <v>1877</v>
      </c>
      <c r="C2868" s="8" t="str">
        <f>"曾文"</f>
        <v>曾文</v>
      </c>
      <c r="D2868" s="9" t="s">
        <v>1961</v>
      </c>
    </row>
    <row r="2869" customHeight="1" spans="1:4">
      <c r="A2869" s="7">
        <v>2867</v>
      </c>
      <c r="B2869" s="8" t="s">
        <v>1877</v>
      </c>
      <c r="C2869" s="8" t="str">
        <f>"韩智茹"</f>
        <v>韩智茹</v>
      </c>
      <c r="D2869" s="9" t="s">
        <v>1986</v>
      </c>
    </row>
    <row r="2870" customHeight="1" spans="1:4">
      <c r="A2870" s="7">
        <v>2868</v>
      </c>
      <c r="B2870" s="8" t="s">
        <v>1877</v>
      </c>
      <c r="C2870" s="8" t="str">
        <f>"梁玲"</f>
        <v>梁玲</v>
      </c>
      <c r="D2870" s="9" t="s">
        <v>400</v>
      </c>
    </row>
    <row r="2871" customHeight="1" spans="1:4">
      <c r="A2871" s="7">
        <v>2869</v>
      </c>
      <c r="B2871" s="8" t="s">
        <v>1877</v>
      </c>
      <c r="C2871" s="8" t="str">
        <f>"曾民娟"</f>
        <v>曾民娟</v>
      </c>
      <c r="D2871" s="9" t="s">
        <v>1987</v>
      </c>
    </row>
    <row r="2872" customHeight="1" spans="1:4">
      <c r="A2872" s="7">
        <v>2870</v>
      </c>
      <c r="B2872" s="8" t="s">
        <v>1877</v>
      </c>
      <c r="C2872" s="8" t="str">
        <f>"王德娇"</f>
        <v>王德娇</v>
      </c>
      <c r="D2872" s="9" t="s">
        <v>471</v>
      </c>
    </row>
    <row r="2873" customHeight="1" spans="1:4">
      <c r="A2873" s="7">
        <v>2871</v>
      </c>
      <c r="B2873" s="8" t="s">
        <v>1877</v>
      </c>
      <c r="C2873" s="8" t="str">
        <f>"王玉卿"</f>
        <v>王玉卿</v>
      </c>
      <c r="D2873" s="9" t="s">
        <v>1988</v>
      </c>
    </row>
    <row r="2874" customHeight="1" spans="1:4">
      <c r="A2874" s="7">
        <v>2872</v>
      </c>
      <c r="B2874" s="8" t="s">
        <v>1877</v>
      </c>
      <c r="C2874" s="8" t="str">
        <f>"符丹慧"</f>
        <v>符丹慧</v>
      </c>
      <c r="D2874" s="9" t="s">
        <v>794</v>
      </c>
    </row>
    <row r="2875" customHeight="1" spans="1:4">
      <c r="A2875" s="7">
        <v>2873</v>
      </c>
      <c r="B2875" s="8" t="s">
        <v>1877</v>
      </c>
      <c r="C2875" s="8" t="str">
        <f>"薛显香"</f>
        <v>薛显香</v>
      </c>
      <c r="D2875" s="9" t="s">
        <v>1989</v>
      </c>
    </row>
    <row r="2876" customHeight="1" spans="1:4">
      <c r="A2876" s="7">
        <v>2874</v>
      </c>
      <c r="B2876" s="8" t="s">
        <v>1877</v>
      </c>
      <c r="C2876" s="8" t="str">
        <f>"王远肖"</f>
        <v>王远肖</v>
      </c>
      <c r="D2876" s="9" t="s">
        <v>1603</v>
      </c>
    </row>
    <row r="2877" customHeight="1" spans="1:4">
      <c r="A2877" s="7">
        <v>2875</v>
      </c>
      <c r="B2877" s="8" t="s">
        <v>1877</v>
      </c>
      <c r="C2877" s="8" t="str">
        <f>"符妍"</f>
        <v>符妍</v>
      </c>
      <c r="D2877" s="9" t="s">
        <v>859</v>
      </c>
    </row>
    <row r="2878" customHeight="1" spans="1:4">
      <c r="A2878" s="7">
        <v>2876</v>
      </c>
      <c r="B2878" s="8" t="s">
        <v>1877</v>
      </c>
      <c r="C2878" s="8" t="str">
        <f>"刘娜英"</f>
        <v>刘娜英</v>
      </c>
      <c r="D2878" s="9" t="s">
        <v>1990</v>
      </c>
    </row>
    <row r="2879" customHeight="1" spans="1:4">
      <c r="A2879" s="7">
        <v>2877</v>
      </c>
      <c r="B2879" s="8" t="s">
        <v>1877</v>
      </c>
      <c r="C2879" s="8" t="str">
        <f>"吴英榕"</f>
        <v>吴英榕</v>
      </c>
      <c r="D2879" s="9" t="s">
        <v>63</v>
      </c>
    </row>
    <row r="2880" customHeight="1" spans="1:4">
      <c r="A2880" s="7">
        <v>2878</v>
      </c>
      <c r="B2880" s="8" t="s">
        <v>1877</v>
      </c>
      <c r="C2880" s="8" t="str">
        <f>"黄成家"</f>
        <v>黄成家</v>
      </c>
      <c r="D2880" s="9" t="s">
        <v>1991</v>
      </c>
    </row>
    <row r="2881" customHeight="1" spans="1:4">
      <c r="A2881" s="7">
        <v>2879</v>
      </c>
      <c r="B2881" s="8" t="s">
        <v>1877</v>
      </c>
      <c r="C2881" s="8" t="str">
        <f>"陈颖声"</f>
        <v>陈颖声</v>
      </c>
      <c r="D2881" s="9" t="s">
        <v>509</v>
      </c>
    </row>
    <row r="2882" customHeight="1" spans="1:4">
      <c r="A2882" s="7">
        <v>2880</v>
      </c>
      <c r="B2882" s="8" t="s">
        <v>1877</v>
      </c>
      <c r="C2882" s="8" t="str">
        <f>"陈燕勾"</f>
        <v>陈燕勾</v>
      </c>
      <c r="D2882" s="9" t="s">
        <v>1992</v>
      </c>
    </row>
    <row r="2883" customHeight="1" spans="1:4">
      <c r="A2883" s="7">
        <v>2881</v>
      </c>
      <c r="B2883" s="8" t="s">
        <v>1877</v>
      </c>
      <c r="C2883" s="8" t="str">
        <f>"吴啟军"</f>
        <v>吴啟军</v>
      </c>
      <c r="D2883" s="9" t="s">
        <v>1993</v>
      </c>
    </row>
    <row r="2884" customHeight="1" spans="1:4">
      <c r="A2884" s="7">
        <v>2882</v>
      </c>
      <c r="B2884" s="8" t="s">
        <v>1877</v>
      </c>
      <c r="C2884" s="8" t="str">
        <f>"陈家钰"</f>
        <v>陈家钰</v>
      </c>
      <c r="D2884" s="9" t="s">
        <v>983</v>
      </c>
    </row>
    <row r="2885" customHeight="1" spans="1:4">
      <c r="A2885" s="7">
        <v>2883</v>
      </c>
      <c r="B2885" s="8" t="s">
        <v>1877</v>
      </c>
      <c r="C2885" s="8" t="str">
        <f>"赵学秋"</f>
        <v>赵学秋</v>
      </c>
      <c r="D2885" s="9" t="s">
        <v>408</v>
      </c>
    </row>
    <row r="2886" customHeight="1" spans="1:4">
      <c r="A2886" s="7">
        <v>2884</v>
      </c>
      <c r="B2886" s="8" t="s">
        <v>1877</v>
      </c>
      <c r="C2886" s="8" t="str">
        <f>"胡欣"</f>
        <v>胡欣</v>
      </c>
      <c r="D2886" s="9" t="s">
        <v>1994</v>
      </c>
    </row>
    <row r="2887" customHeight="1" spans="1:4">
      <c r="A2887" s="7">
        <v>2885</v>
      </c>
      <c r="B2887" s="8" t="s">
        <v>1877</v>
      </c>
      <c r="C2887" s="8" t="str">
        <f>"潘碧霞"</f>
        <v>潘碧霞</v>
      </c>
      <c r="D2887" s="9" t="s">
        <v>61</v>
      </c>
    </row>
    <row r="2888" customHeight="1" spans="1:4">
      <c r="A2888" s="7">
        <v>2886</v>
      </c>
      <c r="B2888" s="8" t="s">
        <v>1877</v>
      </c>
      <c r="C2888" s="8" t="str">
        <f>"梁丹"</f>
        <v>梁丹</v>
      </c>
      <c r="D2888" s="9" t="s">
        <v>849</v>
      </c>
    </row>
    <row r="2889" customHeight="1" spans="1:4">
      <c r="A2889" s="7">
        <v>2887</v>
      </c>
      <c r="B2889" s="8" t="s">
        <v>1877</v>
      </c>
      <c r="C2889" s="8" t="str">
        <f>"宋双"</f>
        <v>宋双</v>
      </c>
      <c r="D2889" s="9" t="s">
        <v>1995</v>
      </c>
    </row>
    <row r="2890" customHeight="1" spans="1:4">
      <c r="A2890" s="7">
        <v>2888</v>
      </c>
      <c r="B2890" s="8" t="s">
        <v>1877</v>
      </c>
      <c r="C2890" s="8" t="str">
        <f>"符铭云"</f>
        <v>符铭云</v>
      </c>
      <c r="D2890" s="9" t="s">
        <v>30</v>
      </c>
    </row>
    <row r="2891" customHeight="1" spans="1:4">
      <c r="A2891" s="7">
        <v>2889</v>
      </c>
      <c r="B2891" s="8" t="s">
        <v>1877</v>
      </c>
      <c r="C2891" s="8" t="str">
        <f>"林保暖"</f>
        <v>林保暖</v>
      </c>
      <c r="D2891" s="9" t="s">
        <v>44</v>
      </c>
    </row>
    <row r="2892" customHeight="1" spans="1:4">
      <c r="A2892" s="7">
        <v>2890</v>
      </c>
      <c r="B2892" s="8" t="s">
        <v>1877</v>
      </c>
      <c r="C2892" s="8" t="str">
        <f>"卜扬帆"</f>
        <v>卜扬帆</v>
      </c>
      <c r="D2892" s="9" t="s">
        <v>1996</v>
      </c>
    </row>
    <row r="2893" customHeight="1" spans="1:4">
      <c r="A2893" s="7">
        <v>2891</v>
      </c>
      <c r="B2893" s="8" t="s">
        <v>1877</v>
      </c>
      <c r="C2893" s="8" t="str">
        <f>"刘小霞"</f>
        <v>刘小霞</v>
      </c>
      <c r="D2893" s="9" t="s">
        <v>332</v>
      </c>
    </row>
    <row r="2894" customHeight="1" spans="1:4">
      <c r="A2894" s="7">
        <v>2892</v>
      </c>
      <c r="B2894" s="8" t="s">
        <v>1877</v>
      </c>
      <c r="C2894" s="8" t="str">
        <f>"王靖榕"</f>
        <v>王靖榕</v>
      </c>
      <c r="D2894" s="9" t="s">
        <v>1352</v>
      </c>
    </row>
    <row r="2895" customHeight="1" spans="1:4">
      <c r="A2895" s="7">
        <v>2893</v>
      </c>
      <c r="B2895" s="8" t="s">
        <v>1877</v>
      </c>
      <c r="C2895" s="8" t="str">
        <f>"蔡冠科"</f>
        <v>蔡冠科</v>
      </c>
      <c r="D2895" s="9" t="s">
        <v>1997</v>
      </c>
    </row>
    <row r="2896" customHeight="1" spans="1:4">
      <c r="A2896" s="7">
        <v>2894</v>
      </c>
      <c r="B2896" s="8" t="s">
        <v>1877</v>
      </c>
      <c r="C2896" s="8" t="str">
        <f>"刘飞"</f>
        <v>刘飞</v>
      </c>
      <c r="D2896" s="9" t="s">
        <v>1998</v>
      </c>
    </row>
    <row r="2897" customHeight="1" spans="1:4">
      <c r="A2897" s="7">
        <v>2895</v>
      </c>
      <c r="B2897" s="8" t="s">
        <v>1877</v>
      </c>
      <c r="C2897" s="8" t="str">
        <f>"黄洁萍"</f>
        <v>黄洁萍</v>
      </c>
      <c r="D2897" s="9" t="s">
        <v>1201</v>
      </c>
    </row>
    <row r="2898" customHeight="1" spans="1:4">
      <c r="A2898" s="7">
        <v>2896</v>
      </c>
      <c r="B2898" s="8" t="s">
        <v>1877</v>
      </c>
      <c r="C2898" s="8" t="str">
        <f>"王敏"</f>
        <v>王敏</v>
      </c>
      <c r="D2898" s="9" t="s">
        <v>1604</v>
      </c>
    </row>
    <row r="2899" customHeight="1" spans="1:4">
      <c r="A2899" s="7">
        <v>2897</v>
      </c>
      <c r="B2899" s="8" t="s">
        <v>1877</v>
      </c>
      <c r="C2899" s="8" t="str">
        <f>"王江云"</f>
        <v>王江云</v>
      </c>
      <c r="D2899" s="9" t="s">
        <v>1865</v>
      </c>
    </row>
    <row r="2900" customHeight="1" spans="1:4">
      <c r="A2900" s="7">
        <v>2898</v>
      </c>
      <c r="B2900" s="8" t="s">
        <v>1877</v>
      </c>
      <c r="C2900" s="8" t="str">
        <f>"陈彩妹"</f>
        <v>陈彩妹</v>
      </c>
      <c r="D2900" s="9" t="s">
        <v>1014</v>
      </c>
    </row>
    <row r="2901" customHeight="1" spans="1:4">
      <c r="A2901" s="7">
        <v>2899</v>
      </c>
      <c r="B2901" s="8" t="s">
        <v>1877</v>
      </c>
      <c r="C2901" s="8" t="str">
        <f>"林送婉"</f>
        <v>林送婉</v>
      </c>
      <c r="D2901" s="9" t="s">
        <v>314</v>
      </c>
    </row>
    <row r="2902" customHeight="1" spans="1:4">
      <c r="A2902" s="7">
        <v>2900</v>
      </c>
      <c r="B2902" s="8" t="s">
        <v>1877</v>
      </c>
      <c r="C2902" s="8" t="str">
        <f>"石春果"</f>
        <v>石春果</v>
      </c>
      <c r="D2902" s="9" t="s">
        <v>1999</v>
      </c>
    </row>
    <row r="2903" customHeight="1" spans="1:4">
      <c r="A2903" s="7">
        <v>2901</v>
      </c>
      <c r="B2903" s="8" t="s">
        <v>1877</v>
      </c>
      <c r="C2903" s="8" t="str">
        <f>"陈春桂"</f>
        <v>陈春桂</v>
      </c>
      <c r="D2903" s="9" t="s">
        <v>449</v>
      </c>
    </row>
    <row r="2904" customHeight="1" spans="1:4">
      <c r="A2904" s="7">
        <v>2902</v>
      </c>
      <c r="B2904" s="8" t="s">
        <v>1877</v>
      </c>
      <c r="C2904" s="8" t="str">
        <f>"赖锦朝"</f>
        <v>赖锦朝</v>
      </c>
      <c r="D2904" s="9" t="s">
        <v>1539</v>
      </c>
    </row>
    <row r="2905" customHeight="1" spans="1:4">
      <c r="A2905" s="7">
        <v>2903</v>
      </c>
      <c r="B2905" s="8" t="s">
        <v>1877</v>
      </c>
      <c r="C2905" s="8" t="str">
        <f>"苏光日"</f>
        <v>苏光日</v>
      </c>
      <c r="D2905" s="9" t="s">
        <v>2000</v>
      </c>
    </row>
    <row r="2906" customHeight="1" spans="1:4">
      <c r="A2906" s="7">
        <v>2904</v>
      </c>
      <c r="B2906" s="8" t="s">
        <v>1877</v>
      </c>
      <c r="C2906" s="8" t="str">
        <f>"王紫薇"</f>
        <v>王紫薇</v>
      </c>
      <c r="D2906" s="9" t="s">
        <v>2001</v>
      </c>
    </row>
    <row r="2907" customHeight="1" spans="1:4">
      <c r="A2907" s="7">
        <v>2905</v>
      </c>
      <c r="B2907" s="8" t="s">
        <v>1877</v>
      </c>
      <c r="C2907" s="8" t="str">
        <f>"林小妹"</f>
        <v>林小妹</v>
      </c>
      <c r="D2907" s="9" t="s">
        <v>1712</v>
      </c>
    </row>
    <row r="2908" customHeight="1" spans="1:4">
      <c r="A2908" s="7">
        <v>2906</v>
      </c>
      <c r="B2908" s="8" t="s">
        <v>1877</v>
      </c>
      <c r="C2908" s="8" t="str">
        <f>"张雪莲"</f>
        <v>张雪莲</v>
      </c>
      <c r="D2908" s="9" t="s">
        <v>523</v>
      </c>
    </row>
    <row r="2909" customHeight="1" spans="1:4">
      <c r="A2909" s="7">
        <v>2907</v>
      </c>
      <c r="B2909" s="8" t="s">
        <v>1877</v>
      </c>
      <c r="C2909" s="8" t="str">
        <f>"杨雄志"</f>
        <v>杨雄志</v>
      </c>
      <c r="D2909" s="9" t="s">
        <v>2002</v>
      </c>
    </row>
    <row r="2910" customHeight="1" spans="1:4">
      <c r="A2910" s="7">
        <v>2908</v>
      </c>
      <c r="B2910" s="8" t="s">
        <v>1877</v>
      </c>
      <c r="C2910" s="8" t="str">
        <f>"郝国玉"</f>
        <v>郝国玉</v>
      </c>
      <c r="D2910" s="9" t="s">
        <v>2003</v>
      </c>
    </row>
    <row r="2911" customHeight="1" spans="1:4">
      <c r="A2911" s="7">
        <v>2909</v>
      </c>
      <c r="B2911" s="8" t="s">
        <v>1877</v>
      </c>
      <c r="C2911" s="8" t="str">
        <f>"孙燕苗"</f>
        <v>孙燕苗</v>
      </c>
      <c r="D2911" s="9" t="s">
        <v>1113</v>
      </c>
    </row>
    <row r="2912" customHeight="1" spans="1:4">
      <c r="A2912" s="7">
        <v>2910</v>
      </c>
      <c r="B2912" s="8" t="s">
        <v>1877</v>
      </c>
      <c r="C2912" s="8" t="str">
        <f>"赵积豪"</f>
        <v>赵积豪</v>
      </c>
      <c r="D2912" s="9" t="s">
        <v>2004</v>
      </c>
    </row>
    <row r="2913" customHeight="1" spans="1:4">
      <c r="A2913" s="7">
        <v>2911</v>
      </c>
      <c r="B2913" s="8" t="s">
        <v>2005</v>
      </c>
      <c r="C2913" s="8" t="str">
        <f>"马菁莹"</f>
        <v>马菁莹</v>
      </c>
      <c r="D2913" s="9" t="s">
        <v>2006</v>
      </c>
    </row>
    <row r="2914" customHeight="1" spans="1:4">
      <c r="A2914" s="7">
        <v>2912</v>
      </c>
      <c r="B2914" s="8" t="s">
        <v>2005</v>
      </c>
      <c r="C2914" s="8" t="str">
        <f>"卫光翠"</f>
        <v>卫光翠</v>
      </c>
      <c r="D2914" s="9" t="s">
        <v>2007</v>
      </c>
    </row>
    <row r="2915" customHeight="1" spans="1:4">
      <c r="A2915" s="7">
        <v>2913</v>
      </c>
      <c r="B2915" s="8" t="s">
        <v>2005</v>
      </c>
      <c r="C2915" s="8" t="str">
        <f>"惠雪玲"</f>
        <v>惠雪玲</v>
      </c>
      <c r="D2915" s="9" t="s">
        <v>2008</v>
      </c>
    </row>
    <row r="2916" customHeight="1" spans="1:4">
      <c r="A2916" s="7">
        <v>2914</v>
      </c>
      <c r="B2916" s="8" t="s">
        <v>2005</v>
      </c>
      <c r="C2916" s="8" t="str">
        <f>"高春慧"</f>
        <v>高春慧</v>
      </c>
      <c r="D2916" s="9" t="s">
        <v>2009</v>
      </c>
    </row>
    <row r="2917" customHeight="1" spans="1:4">
      <c r="A2917" s="7">
        <v>2915</v>
      </c>
      <c r="B2917" s="8" t="s">
        <v>2005</v>
      </c>
      <c r="C2917" s="8" t="str">
        <f>"黄鑫"</f>
        <v>黄鑫</v>
      </c>
      <c r="D2917" s="9" t="s">
        <v>2010</v>
      </c>
    </row>
    <row r="2918" customHeight="1" spans="1:4">
      <c r="A2918" s="7">
        <v>2916</v>
      </c>
      <c r="B2918" s="8" t="s">
        <v>2005</v>
      </c>
      <c r="C2918" s="8" t="str">
        <f>"王诗诗"</f>
        <v>王诗诗</v>
      </c>
      <c r="D2918" s="9" t="s">
        <v>481</v>
      </c>
    </row>
    <row r="2919" customHeight="1" spans="1:4">
      <c r="A2919" s="7">
        <v>2917</v>
      </c>
      <c r="B2919" s="8" t="s">
        <v>2005</v>
      </c>
      <c r="C2919" s="8" t="str">
        <f>"汪艳艳"</f>
        <v>汪艳艳</v>
      </c>
      <c r="D2919" s="9" t="s">
        <v>2011</v>
      </c>
    </row>
    <row r="2920" customHeight="1" spans="1:4">
      <c r="A2920" s="7">
        <v>2918</v>
      </c>
      <c r="B2920" s="8" t="s">
        <v>2005</v>
      </c>
      <c r="C2920" s="8" t="str">
        <f>"吴小芳"</f>
        <v>吴小芳</v>
      </c>
      <c r="D2920" s="9" t="s">
        <v>1345</v>
      </c>
    </row>
    <row r="2921" customHeight="1" spans="1:4">
      <c r="A2921" s="7">
        <v>2919</v>
      </c>
      <c r="B2921" s="8" t="s">
        <v>2005</v>
      </c>
      <c r="C2921" s="8" t="str">
        <f>"洪洋洋"</f>
        <v>洪洋洋</v>
      </c>
      <c r="D2921" s="9" t="s">
        <v>2012</v>
      </c>
    </row>
    <row r="2922" customHeight="1" spans="1:4">
      <c r="A2922" s="7">
        <v>2920</v>
      </c>
      <c r="B2922" s="8" t="s">
        <v>2005</v>
      </c>
      <c r="C2922" s="8" t="str">
        <f>"王玲"</f>
        <v>王玲</v>
      </c>
      <c r="D2922" s="9" t="s">
        <v>521</v>
      </c>
    </row>
    <row r="2923" customHeight="1" spans="1:4">
      <c r="A2923" s="7">
        <v>2921</v>
      </c>
      <c r="B2923" s="8" t="s">
        <v>2005</v>
      </c>
      <c r="C2923" s="8" t="str">
        <f>"黎珍余"</f>
        <v>黎珍余</v>
      </c>
      <c r="D2923" s="9" t="s">
        <v>2013</v>
      </c>
    </row>
    <row r="2924" customHeight="1" spans="1:4">
      <c r="A2924" s="7">
        <v>2922</v>
      </c>
      <c r="B2924" s="8" t="s">
        <v>2005</v>
      </c>
      <c r="C2924" s="8" t="str">
        <f>"张儒燕"</f>
        <v>张儒燕</v>
      </c>
      <c r="D2924" s="9" t="s">
        <v>1988</v>
      </c>
    </row>
    <row r="2925" customHeight="1" spans="1:4">
      <c r="A2925" s="7">
        <v>2923</v>
      </c>
      <c r="B2925" s="8" t="s">
        <v>2005</v>
      </c>
      <c r="C2925" s="8" t="str">
        <f>"王珊珊"</f>
        <v>王珊珊</v>
      </c>
      <c r="D2925" s="9" t="s">
        <v>2014</v>
      </c>
    </row>
    <row r="2926" customHeight="1" spans="1:4">
      <c r="A2926" s="7">
        <v>2924</v>
      </c>
      <c r="B2926" s="8" t="s">
        <v>2005</v>
      </c>
      <c r="C2926" s="8" t="str">
        <f>"云春雅"</f>
        <v>云春雅</v>
      </c>
      <c r="D2926" s="9" t="s">
        <v>712</v>
      </c>
    </row>
    <row r="2927" customHeight="1" spans="1:4">
      <c r="A2927" s="7">
        <v>2925</v>
      </c>
      <c r="B2927" s="8" t="s">
        <v>2005</v>
      </c>
      <c r="C2927" s="8" t="str">
        <f>"廖夏颖"</f>
        <v>廖夏颖</v>
      </c>
      <c r="D2927" s="9" t="s">
        <v>1917</v>
      </c>
    </row>
    <row r="2928" customHeight="1" spans="1:4">
      <c r="A2928" s="7">
        <v>2926</v>
      </c>
      <c r="B2928" s="8" t="s">
        <v>2005</v>
      </c>
      <c r="C2928" s="8" t="str">
        <f>"王艳"</f>
        <v>王艳</v>
      </c>
      <c r="D2928" s="9" t="s">
        <v>92</v>
      </c>
    </row>
    <row r="2929" customHeight="1" spans="1:4">
      <c r="A2929" s="7">
        <v>2927</v>
      </c>
      <c r="B2929" s="8" t="s">
        <v>2005</v>
      </c>
      <c r="C2929" s="8" t="str">
        <f>"陈凤香"</f>
        <v>陈凤香</v>
      </c>
      <c r="D2929" s="9" t="s">
        <v>2015</v>
      </c>
    </row>
    <row r="2930" customHeight="1" spans="1:4">
      <c r="A2930" s="7">
        <v>2928</v>
      </c>
      <c r="B2930" s="8" t="s">
        <v>2005</v>
      </c>
      <c r="C2930" s="8" t="str">
        <f>"王楠"</f>
        <v>王楠</v>
      </c>
      <c r="D2930" s="9" t="s">
        <v>2016</v>
      </c>
    </row>
    <row r="2931" customHeight="1" spans="1:4">
      <c r="A2931" s="7">
        <v>2929</v>
      </c>
      <c r="B2931" s="8" t="s">
        <v>2005</v>
      </c>
      <c r="C2931" s="8" t="str">
        <f>"赖欣"</f>
        <v>赖欣</v>
      </c>
      <c r="D2931" s="9" t="s">
        <v>2017</v>
      </c>
    </row>
    <row r="2932" customHeight="1" spans="1:4">
      <c r="A2932" s="7">
        <v>2930</v>
      </c>
      <c r="B2932" s="8" t="s">
        <v>2005</v>
      </c>
      <c r="C2932" s="8" t="str">
        <f>"陆莞毓"</f>
        <v>陆莞毓</v>
      </c>
      <c r="D2932" s="9" t="s">
        <v>2018</v>
      </c>
    </row>
    <row r="2933" customHeight="1" spans="1:4">
      <c r="A2933" s="7">
        <v>2931</v>
      </c>
      <c r="B2933" s="8" t="s">
        <v>2005</v>
      </c>
      <c r="C2933" s="8" t="str">
        <f>"李娜"</f>
        <v>李娜</v>
      </c>
      <c r="D2933" s="9" t="s">
        <v>2019</v>
      </c>
    </row>
    <row r="2934" customHeight="1" spans="1:4">
      <c r="A2934" s="7">
        <v>2932</v>
      </c>
      <c r="B2934" s="8" t="s">
        <v>2005</v>
      </c>
      <c r="C2934" s="8" t="str">
        <f>"王世敏"</f>
        <v>王世敏</v>
      </c>
      <c r="D2934" s="9" t="s">
        <v>553</v>
      </c>
    </row>
    <row r="2935" customHeight="1" spans="1:4">
      <c r="A2935" s="7">
        <v>2933</v>
      </c>
      <c r="B2935" s="8" t="s">
        <v>2005</v>
      </c>
      <c r="C2935" s="8" t="str">
        <f>"谭艳菊"</f>
        <v>谭艳菊</v>
      </c>
      <c r="D2935" s="9" t="s">
        <v>602</v>
      </c>
    </row>
    <row r="2936" customHeight="1" spans="1:4">
      <c r="A2936" s="7">
        <v>2934</v>
      </c>
      <c r="B2936" s="8" t="s">
        <v>2005</v>
      </c>
      <c r="C2936" s="8" t="str">
        <f>"贺志华"</f>
        <v>贺志华</v>
      </c>
      <c r="D2936" s="9" t="s">
        <v>2020</v>
      </c>
    </row>
    <row r="2937" customHeight="1" spans="1:4">
      <c r="A2937" s="7">
        <v>2935</v>
      </c>
      <c r="B2937" s="8" t="s">
        <v>2005</v>
      </c>
      <c r="C2937" s="8" t="str">
        <f>"黄星星"</f>
        <v>黄星星</v>
      </c>
      <c r="D2937" s="9" t="s">
        <v>1265</v>
      </c>
    </row>
    <row r="2938" customHeight="1" spans="1:4">
      <c r="A2938" s="7">
        <v>2936</v>
      </c>
      <c r="B2938" s="8" t="s">
        <v>2005</v>
      </c>
      <c r="C2938" s="8" t="str">
        <f>"张舒"</f>
        <v>张舒</v>
      </c>
      <c r="D2938" s="9" t="s">
        <v>1202</v>
      </c>
    </row>
    <row r="2939" customHeight="1" spans="1:4">
      <c r="A2939" s="7">
        <v>2937</v>
      </c>
      <c r="B2939" s="8" t="s">
        <v>2005</v>
      </c>
      <c r="C2939" s="8" t="str">
        <f>"刘莹"</f>
        <v>刘莹</v>
      </c>
      <c r="D2939" s="9" t="s">
        <v>2021</v>
      </c>
    </row>
    <row r="2940" customHeight="1" spans="1:4">
      <c r="A2940" s="7">
        <v>2938</v>
      </c>
      <c r="B2940" s="8" t="s">
        <v>2005</v>
      </c>
      <c r="C2940" s="8" t="str">
        <f>"蔡雯"</f>
        <v>蔡雯</v>
      </c>
      <c r="D2940" s="9" t="s">
        <v>2022</v>
      </c>
    </row>
    <row r="2941" customHeight="1" spans="1:4">
      <c r="A2941" s="7">
        <v>2939</v>
      </c>
      <c r="B2941" s="8" t="s">
        <v>2005</v>
      </c>
      <c r="C2941" s="8" t="str">
        <f>"陈莉"</f>
        <v>陈莉</v>
      </c>
      <c r="D2941" s="9" t="s">
        <v>1988</v>
      </c>
    </row>
    <row r="2942" customHeight="1" spans="1:4">
      <c r="A2942" s="7">
        <v>2940</v>
      </c>
      <c r="B2942" s="8" t="s">
        <v>2005</v>
      </c>
      <c r="C2942" s="8" t="str">
        <f>"明萌萌"</f>
        <v>明萌萌</v>
      </c>
      <c r="D2942" s="9" t="s">
        <v>2023</v>
      </c>
    </row>
    <row r="2943" customHeight="1" spans="1:4">
      <c r="A2943" s="7">
        <v>2941</v>
      </c>
      <c r="B2943" s="8" t="s">
        <v>2005</v>
      </c>
      <c r="C2943" s="8" t="str">
        <f>"谢碧青"</f>
        <v>谢碧青</v>
      </c>
      <c r="D2943" s="9" t="s">
        <v>2024</v>
      </c>
    </row>
    <row r="2944" customHeight="1" spans="1:4">
      <c r="A2944" s="7">
        <v>2942</v>
      </c>
      <c r="B2944" s="8" t="s">
        <v>2005</v>
      </c>
      <c r="C2944" s="8" t="str">
        <f>"李月"</f>
        <v>李月</v>
      </c>
      <c r="D2944" s="9" t="s">
        <v>2014</v>
      </c>
    </row>
    <row r="2945" customHeight="1" spans="1:4">
      <c r="A2945" s="7">
        <v>2943</v>
      </c>
      <c r="B2945" s="8" t="s">
        <v>2005</v>
      </c>
      <c r="C2945" s="8" t="str">
        <f>"张曙光"</f>
        <v>张曙光</v>
      </c>
      <c r="D2945" s="9" t="s">
        <v>2025</v>
      </c>
    </row>
    <row r="2946" customHeight="1" spans="1:4">
      <c r="A2946" s="7">
        <v>2944</v>
      </c>
      <c r="B2946" s="8" t="s">
        <v>2005</v>
      </c>
      <c r="C2946" s="8" t="str">
        <f>"高婷"</f>
        <v>高婷</v>
      </c>
      <c r="D2946" s="9" t="s">
        <v>646</v>
      </c>
    </row>
    <row r="2947" customHeight="1" spans="1:4">
      <c r="A2947" s="7">
        <v>2945</v>
      </c>
      <c r="B2947" s="8" t="s">
        <v>2005</v>
      </c>
      <c r="C2947" s="8" t="str">
        <f>"张汉月"</f>
        <v>张汉月</v>
      </c>
      <c r="D2947" s="9" t="s">
        <v>1426</v>
      </c>
    </row>
    <row r="2948" customHeight="1" spans="1:4">
      <c r="A2948" s="7">
        <v>2946</v>
      </c>
      <c r="B2948" s="8" t="s">
        <v>2005</v>
      </c>
      <c r="C2948" s="8" t="str">
        <f>"王荣淑"</f>
        <v>王荣淑</v>
      </c>
      <c r="D2948" s="9" t="s">
        <v>1710</v>
      </c>
    </row>
    <row r="2949" customHeight="1" spans="1:4">
      <c r="A2949" s="7">
        <v>2947</v>
      </c>
      <c r="B2949" s="8" t="s">
        <v>2005</v>
      </c>
      <c r="C2949" s="8" t="str">
        <f>"李艳艳"</f>
        <v>李艳艳</v>
      </c>
      <c r="D2949" s="9" t="s">
        <v>1557</v>
      </c>
    </row>
    <row r="2950" customHeight="1" spans="1:4">
      <c r="A2950" s="7">
        <v>2948</v>
      </c>
      <c r="B2950" s="8" t="s">
        <v>2005</v>
      </c>
      <c r="C2950" s="8" t="str">
        <f>"冯婷"</f>
        <v>冯婷</v>
      </c>
      <c r="D2950" s="9" t="s">
        <v>2026</v>
      </c>
    </row>
    <row r="2951" customHeight="1" spans="1:4">
      <c r="A2951" s="7">
        <v>2949</v>
      </c>
      <c r="B2951" s="8" t="s">
        <v>2005</v>
      </c>
      <c r="C2951" s="8" t="str">
        <f>"唐翔翔"</f>
        <v>唐翔翔</v>
      </c>
      <c r="D2951" s="9" t="s">
        <v>2027</v>
      </c>
    </row>
    <row r="2952" customHeight="1" spans="1:4">
      <c r="A2952" s="7">
        <v>2950</v>
      </c>
      <c r="B2952" s="8" t="s">
        <v>2005</v>
      </c>
      <c r="C2952" s="8" t="str">
        <f>"许雯"</f>
        <v>许雯</v>
      </c>
      <c r="D2952" s="9" t="s">
        <v>288</v>
      </c>
    </row>
    <row r="2953" customHeight="1" spans="1:4">
      <c r="A2953" s="7">
        <v>2951</v>
      </c>
      <c r="B2953" s="8" t="s">
        <v>2005</v>
      </c>
      <c r="C2953" s="8" t="str">
        <f>"袁媛"</f>
        <v>袁媛</v>
      </c>
      <c r="D2953" s="9" t="s">
        <v>2028</v>
      </c>
    </row>
    <row r="2954" customHeight="1" spans="1:4">
      <c r="A2954" s="7">
        <v>2952</v>
      </c>
      <c r="B2954" s="8" t="s">
        <v>2005</v>
      </c>
      <c r="C2954" s="8" t="str">
        <f>"吴永洁"</f>
        <v>吴永洁</v>
      </c>
      <c r="D2954" s="9" t="s">
        <v>221</v>
      </c>
    </row>
    <row r="2955" customHeight="1" spans="1:4">
      <c r="A2955" s="7">
        <v>2953</v>
      </c>
      <c r="B2955" s="8" t="s">
        <v>2005</v>
      </c>
      <c r="C2955" s="8" t="str">
        <f>"符文携"</f>
        <v>符文携</v>
      </c>
      <c r="D2955" s="9" t="s">
        <v>2029</v>
      </c>
    </row>
    <row r="2956" customHeight="1" spans="1:4">
      <c r="A2956" s="7">
        <v>2954</v>
      </c>
      <c r="B2956" s="8" t="s">
        <v>2005</v>
      </c>
      <c r="C2956" s="8" t="str">
        <f>"逯瑜丹"</f>
        <v>逯瑜丹</v>
      </c>
      <c r="D2956" s="9" t="s">
        <v>2030</v>
      </c>
    </row>
    <row r="2957" customHeight="1" spans="1:4">
      <c r="A2957" s="7">
        <v>2955</v>
      </c>
      <c r="B2957" s="8" t="s">
        <v>2005</v>
      </c>
      <c r="C2957" s="8" t="str">
        <f>"钱美燕"</f>
        <v>钱美燕</v>
      </c>
      <c r="D2957" s="9" t="s">
        <v>2031</v>
      </c>
    </row>
    <row r="2958" customHeight="1" spans="1:4">
      <c r="A2958" s="7">
        <v>2956</v>
      </c>
      <c r="B2958" s="8" t="s">
        <v>2005</v>
      </c>
      <c r="C2958" s="8" t="str">
        <f>"李武梅"</f>
        <v>李武梅</v>
      </c>
      <c r="D2958" s="9" t="s">
        <v>948</v>
      </c>
    </row>
    <row r="2959" customHeight="1" spans="1:4">
      <c r="A2959" s="7">
        <v>2957</v>
      </c>
      <c r="B2959" s="8" t="s">
        <v>2005</v>
      </c>
      <c r="C2959" s="8" t="str">
        <f>"甘信玉"</f>
        <v>甘信玉</v>
      </c>
      <c r="D2959" s="9" t="s">
        <v>2032</v>
      </c>
    </row>
    <row r="2960" customHeight="1" spans="1:4">
      <c r="A2960" s="7">
        <v>2958</v>
      </c>
      <c r="B2960" s="8" t="s">
        <v>2005</v>
      </c>
      <c r="C2960" s="8" t="str">
        <f>"杨咪"</f>
        <v>杨咪</v>
      </c>
      <c r="D2960" s="9" t="s">
        <v>2033</v>
      </c>
    </row>
    <row r="2961" customHeight="1" spans="1:4">
      <c r="A2961" s="7">
        <v>2959</v>
      </c>
      <c r="B2961" s="8" t="s">
        <v>2005</v>
      </c>
      <c r="C2961" s="8" t="str">
        <f>"杨妹妹"</f>
        <v>杨妹妹</v>
      </c>
      <c r="D2961" s="9" t="s">
        <v>799</v>
      </c>
    </row>
    <row r="2962" customHeight="1" spans="1:4">
      <c r="A2962" s="7">
        <v>2960</v>
      </c>
      <c r="B2962" s="8" t="s">
        <v>2005</v>
      </c>
      <c r="C2962" s="8" t="str">
        <f>"哈立珍"</f>
        <v>哈立珍</v>
      </c>
      <c r="D2962" s="9" t="s">
        <v>1043</v>
      </c>
    </row>
    <row r="2963" customHeight="1" spans="1:4">
      <c r="A2963" s="7">
        <v>2961</v>
      </c>
      <c r="B2963" s="8" t="s">
        <v>2005</v>
      </c>
      <c r="C2963" s="8" t="str">
        <f>"赵浩羽"</f>
        <v>赵浩羽</v>
      </c>
      <c r="D2963" s="9" t="s">
        <v>2034</v>
      </c>
    </row>
    <row r="2964" customHeight="1" spans="1:4">
      <c r="A2964" s="7">
        <v>2962</v>
      </c>
      <c r="B2964" s="8" t="s">
        <v>2005</v>
      </c>
      <c r="C2964" s="8" t="str">
        <f>"张玉莹"</f>
        <v>张玉莹</v>
      </c>
      <c r="D2964" s="9" t="s">
        <v>2035</v>
      </c>
    </row>
    <row r="2965" customHeight="1" spans="1:4">
      <c r="A2965" s="7">
        <v>2963</v>
      </c>
      <c r="B2965" s="8" t="s">
        <v>2005</v>
      </c>
      <c r="C2965" s="8" t="str">
        <f>"王俊彦"</f>
        <v>王俊彦</v>
      </c>
      <c r="D2965" s="9" t="s">
        <v>2036</v>
      </c>
    </row>
    <row r="2966" customHeight="1" spans="1:4">
      <c r="A2966" s="7">
        <v>2964</v>
      </c>
      <c r="B2966" s="8" t="s">
        <v>2005</v>
      </c>
      <c r="C2966" s="8" t="str">
        <f>"王岘"</f>
        <v>王岘</v>
      </c>
      <c r="D2966" s="9" t="s">
        <v>2037</v>
      </c>
    </row>
    <row r="2967" customHeight="1" spans="1:4">
      <c r="A2967" s="7">
        <v>2965</v>
      </c>
      <c r="B2967" s="8" t="s">
        <v>2005</v>
      </c>
      <c r="C2967" s="8" t="str">
        <f>"何丽兰"</f>
        <v>何丽兰</v>
      </c>
      <c r="D2967" s="9" t="s">
        <v>2038</v>
      </c>
    </row>
    <row r="2968" customHeight="1" spans="1:4">
      <c r="A2968" s="7">
        <v>2966</v>
      </c>
      <c r="B2968" s="8" t="s">
        <v>2005</v>
      </c>
      <c r="C2968" s="8" t="str">
        <f>"蒲敏"</f>
        <v>蒲敏</v>
      </c>
      <c r="D2968" s="9" t="s">
        <v>1210</v>
      </c>
    </row>
    <row r="2969" customHeight="1" spans="1:4">
      <c r="A2969" s="7">
        <v>2967</v>
      </c>
      <c r="B2969" s="8" t="s">
        <v>2005</v>
      </c>
      <c r="C2969" s="8" t="str">
        <f>"关凯尹"</f>
        <v>关凯尹</v>
      </c>
      <c r="D2969" s="9" t="s">
        <v>1782</v>
      </c>
    </row>
    <row r="2970" customHeight="1" spans="1:4">
      <c r="A2970" s="7">
        <v>2968</v>
      </c>
      <c r="B2970" s="8" t="s">
        <v>2005</v>
      </c>
      <c r="C2970" s="8" t="str">
        <f>"聂晓杰"</f>
        <v>聂晓杰</v>
      </c>
      <c r="D2970" s="9" t="s">
        <v>2039</v>
      </c>
    </row>
    <row r="2971" customHeight="1" spans="1:4">
      <c r="A2971" s="7">
        <v>2969</v>
      </c>
      <c r="B2971" s="8" t="s">
        <v>2005</v>
      </c>
      <c r="C2971" s="8" t="str">
        <f>"李嫦"</f>
        <v>李嫦</v>
      </c>
      <c r="D2971" s="9" t="s">
        <v>2040</v>
      </c>
    </row>
    <row r="2972" customHeight="1" spans="1:4">
      <c r="A2972" s="7">
        <v>2970</v>
      </c>
      <c r="B2972" s="8" t="s">
        <v>2005</v>
      </c>
      <c r="C2972" s="8" t="str">
        <f>"戴井妹"</f>
        <v>戴井妹</v>
      </c>
      <c r="D2972" s="9" t="s">
        <v>2041</v>
      </c>
    </row>
    <row r="2973" customHeight="1" spans="1:4">
      <c r="A2973" s="7">
        <v>2971</v>
      </c>
      <c r="B2973" s="8" t="s">
        <v>2005</v>
      </c>
      <c r="C2973" s="8" t="str">
        <f>"李海莉"</f>
        <v>李海莉</v>
      </c>
      <c r="D2973" s="9" t="s">
        <v>2042</v>
      </c>
    </row>
    <row r="2974" customHeight="1" spans="1:4">
      <c r="A2974" s="7">
        <v>2972</v>
      </c>
      <c r="B2974" s="8" t="s">
        <v>2005</v>
      </c>
      <c r="C2974" s="8" t="str">
        <f>"王琪"</f>
        <v>王琪</v>
      </c>
      <c r="D2974" s="9" t="s">
        <v>2043</v>
      </c>
    </row>
    <row r="2975" customHeight="1" spans="1:4">
      <c r="A2975" s="7">
        <v>2973</v>
      </c>
      <c r="B2975" s="8" t="s">
        <v>2005</v>
      </c>
      <c r="C2975" s="8" t="str">
        <f>"樊国瑞"</f>
        <v>樊国瑞</v>
      </c>
      <c r="D2975" s="9" t="s">
        <v>2044</v>
      </c>
    </row>
    <row r="2976" customHeight="1" spans="1:4">
      <c r="A2976" s="7">
        <v>2974</v>
      </c>
      <c r="B2976" s="8" t="s">
        <v>2005</v>
      </c>
      <c r="C2976" s="8" t="str">
        <f>"关火妹"</f>
        <v>关火妹</v>
      </c>
      <c r="D2976" s="9" t="s">
        <v>2045</v>
      </c>
    </row>
    <row r="2977" customHeight="1" spans="1:4">
      <c r="A2977" s="7">
        <v>2975</v>
      </c>
      <c r="B2977" s="8" t="s">
        <v>2005</v>
      </c>
      <c r="C2977" s="8" t="str">
        <f>"柯嘉嘉"</f>
        <v>柯嘉嘉</v>
      </c>
      <c r="D2977" s="9" t="s">
        <v>2046</v>
      </c>
    </row>
    <row r="2978" customHeight="1" spans="1:4">
      <c r="A2978" s="7">
        <v>2976</v>
      </c>
      <c r="B2978" s="8" t="s">
        <v>2005</v>
      </c>
      <c r="C2978" s="8" t="str">
        <f>"陈锐雪"</f>
        <v>陈锐雪</v>
      </c>
      <c r="D2978" s="9" t="s">
        <v>2047</v>
      </c>
    </row>
    <row r="2979" customHeight="1" spans="1:4">
      <c r="A2979" s="7">
        <v>2977</v>
      </c>
      <c r="B2979" s="8" t="s">
        <v>2005</v>
      </c>
      <c r="C2979" s="8" t="str">
        <f>"黎福桃"</f>
        <v>黎福桃</v>
      </c>
      <c r="D2979" s="9" t="s">
        <v>1749</v>
      </c>
    </row>
    <row r="2980" customHeight="1" spans="1:4">
      <c r="A2980" s="7">
        <v>2978</v>
      </c>
      <c r="B2980" s="8" t="s">
        <v>2005</v>
      </c>
      <c r="C2980" s="8" t="str">
        <f>"杨小群"</f>
        <v>杨小群</v>
      </c>
      <c r="D2980" s="9" t="s">
        <v>2048</v>
      </c>
    </row>
    <row r="2981" customHeight="1" spans="1:4">
      <c r="A2981" s="7">
        <v>2979</v>
      </c>
      <c r="B2981" s="8" t="s">
        <v>2005</v>
      </c>
      <c r="C2981" s="8" t="str">
        <f>"陈朵"</f>
        <v>陈朵</v>
      </c>
      <c r="D2981" s="9" t="s">
        <v>2049</v>
      </c>
    </row>
    <row r="2982" customHeight="1" spans="1:4">
      <c r="A2982" s="7">
        <v>2980</v>
      </c>
      <c r="B2982" s="8" t="s">
        <v>2005</v>
      </c>
      <c r="C2982" s="8" t="str">
        <f>"卢兰珍"</f>
        <v>卢兰珍</v>
      </c>
      <c r="D2982" s="9" t="s">
        <v>2050</v>
      </c>
    </row>
    <row r="2983" customHeight="1" spans="1:4">
      <c r="A2983" s="7">
        <v>2981</v>
      </c>
      <c r="B2983" s="8" t="s">
        <v>2005</v>
      </c>
      <c r="C2983" s="8" t="str">
        <f>"林君"</f>
        <v>林君</v>
      </c>
      <c r="D2983" s="9" t="s">
        <v>1484</v>
      </c>
    </row>
    <row r="2984" customHeight="1" spans="1:4">
      <c r="A2984" s="7">
        <v>2982</v>
      </c>
      <c r="B2984" s="8" t="s">
        <v>2005</v>
      </c>
      <c r="C2984" s="8" t="str">
        <f>"哈聪晓"</f>
        <v>哈聪晓</v>
      </c>
      <c r="D2984" s="9" t="s">
        <v>1043</v>
      </c>
    </row>
    <row r="2985" customHeight="1" spans="1:4">
      <c r="A2985" s="7">
        <v>2983</v>
      </c>
      <c r="B2985" s="8" t="s">
        <v>2005</v>
      </c>
      <c r="C2985" s="8" t="str">
        <f>"栗芳"</f>
        <v>栗芳</v>
      </c>
      <c r="D2985" s="9" t="s">
        <v>2051</v>
      </c>
    </row>
    <row r="2986" customHeight="1" spans="1:4">
      <c r="A2986" s="7">
        <v>2984</v>
      </c>
      <c r="B2986" s="8" t="s">
        <v>2005</v>
      </c>
      <c r="C2986" s="8" t="str">
        <f>"黎倩"</f>
        <v>黎倩</v>
      </c>
      <c r="D2986" s="9" t="s">
        <v>1578</v>
      </c>
    </row>
    <row r="2987" customHeight="1" spans="1:4">
      <c r="A2987" s="7">
        <v>2985</v>
      </c>
      <c r="B2987" s="8" t="s">
        <v>2005</v>
      </c>
      <c r="C2987" s="8" t="str">
        <f>"邓莎"</f>
        <v>邓莎</v>
      </c>
      <c r="D2987" s="9" t="s">
        <v>2052</v>
      </c>
    </row>
    <row r="2988" customHeight="1" spans="1:4">
      <c r="A2988" s="7">
        <v>2986</v>
      </c>
      <c r="B2988" s="8" t="s">
        <v>2005</v>
      </c>
      <c r="C2988" s="8" t="str">
        <f>"何家慧"</f>
        <v>何家慧</v>
      </c>
      <c r="D2988" s="9" t="s">
        <v>32</v>
      </c>
    </row>
    <row r="2989" customHeight="1" spans="1:4">
      <c r="A2989" s="7">
        <v>2987</v>
      </c>
      <c r="B2989" s="8" t="s">
        <v>2005</v>
      </c>
      <c r="C2989" s="8" t="str">
        <f>"陈章琳"</f>
        <v>陈章琳</v>
      </c>
      <c r="D2989" s="9" t="s">
        <v>1557</v>
      </c>
    </row>
    <row r="2990" customHeight="1" spans="1:4">
      <c r="A2990" s="7">
        <v>2988</v>
      </c>
      <c r="B2990" s="8" t="s">
        <v>2005</v>
      </c>
      <c r="C2990" s="8" t="str">
        <f>"陈小妹"</f>
        <v>陈小妹</v>
      </c>
      <c r="D2990" s="9" t="s">
        <v>495</v>
      </c>
    </row>
    <row r="2991" customHeight="1" spans="1:4">
      <c r="A2991" s="7">
        <v>2989</v>
      </c>
      <c r="B2991" s="8" t="s">
        <v>2005</v>
      </c>
      <c r="C2991" s="8" t="str">
        <f>"钟丽丹"</f>
        <v>钟丽丹</v>
      </c>
      <c r="D2991" s="9" t="s">
        <v>2053</v>
      </c>
    </row>
    <row r="2992" customHeight="1" spans="1:4">
      <c r="A2992" s="7">
        <v>2990</v>
      </c>
      <c r="B2992" s="8" t="s">
        <v>2005</v>
      </c>
      <c r="C2992" s="8" t="str">
        <f>"刘丽莉"</f>
        <v>刘丽莉</v>
      </c>
      <c r="D2992" s="9" t="s">
        <v>2054</v>
      </c>
    </row>
    <row r="2993" customHeight="1" spans="1:4">
      <c r="A2993" s="7">
        <v>2991</v>
      </c>
      <c r="B2993" s="8" t="s">
        <v>2005</v>
      </c>
      <c r="C2993" s="8" t="str">
        <f>"郑美琴"</f>
        <v>郑美琴</v>
      </c>
      <c r="D2993" s="9" t="s">
        <v>2055</v>
      </c>
    </row>
    <row r="2994" customHeight="1" spans="1:4">
      <c r="A2994" s="7">
        <v>2992</v>
      </c>
      <c r="B2994" s="8" t="s">
        <v>2005</v>
      </c>
      <c r="C2994" s="8" t="str">
        <f>"杜林渊"</f>
        <v>杜林渊</v>
      </c>
      <c r="D2994" s="9" t="s">
        <v>2056</v>
      </c>
    </row>
    <row r="2995" customHeight="1" spans="1:4">
      <c r="A2995" s="7">
        <v>2993</v>
      </c>
      <c r="B2995" s="8" t="s">
        <v>2005</v>
      </c>
      <c r="C2995" s="8" t="str">
        <f>"苏小慧"</f>
        <v>苏小慧</v>
      </c>
      <c r="D2995" s="9" t="s">
        <v>783</v>
      </c>
    </row>
    <row r="2996" customHeight="1" spans="1:4">
      <c r="A2996" s="7">
        <v>2994</v>
      </c>
      <c r="B2996" s="8" t="s">
        <v>2005</v>
      </c>
      <c r="C2996" s="8" t="str">
        <f>"陈秋金"</f>
        <v>陈秋金</v>
      </c>
      <c r="D2996" s="9" t="s">
        <v>2057</v>
      </c>
    </row>
    <row r="2997" customHeight="1" spans="1:4">
      <c r="A2997" s="7">
        <v>2995</v>
      </c>
      <c r="B2997" s="8" t="s">
        <v>2005</v>
      </c>
      <c r="C2997" s="8" t="str">
        <f>"刘南妃"</f>
        <v>刘南妃</v>
      </c>
      <c r="D2997" s="9" t="s">
        <v>819</v>
      </c>
    </row>
    <row r="2998" customHeight="1" spans="1:4">
      <c r="A2998" s="7">
        <v>2996</v>
      </c>
      <c r="B2998" s="8" t="s">
        <v>2005</v>
      </c>
      <c r="C2998" s="8" t="str">
        <f>"赵微"</f>
        <v>赵微</v>
      </c>
      <c r="D2998" s="9" t="s">
        <v>2058</v>
      </c>
    </row>
    <row r="2999" customHeight="1" spans="1:4">
      <c r="A2999" s="7">
        <v>2997</v>
      </c>
      <c r="B2999" s="8" t="s">
        <v>2005</v>
      </c>
      <c r="C2999" s="8" t="str">
        <f>"符文玉"</f>
        <v>符文玉</v>
      </c>
      <c r="D2999" s="9" t="s">
        <v>2059</v>
      </c>
    </row>
    <row r="3000" customHeight="1" spans="1:4">
      <c r="A3000" s="7">
        <v>2998</v>
      </c>
      <c r="B3000" s="8" t="s">
        <v>2005</v>
      </c>
      <c r="C3000" s="8" t="str">
        <f>"洪蝶"</f>
        <v>洪蝶</v>
      </c>
      <c r="D3000" s="9" t="s">
        <v>118</v>
      </c>
    </row>
    <row r="3001" customHeight="1" spans="1:4">
      <c r="A3001" s="7">
        <v>2999</v>
      </c>
      <c r="B3001" s="8" t="s">
        <v>2005</v>
      </c>
      <c r="C3001" s="8" t="str">
        <f>"郑丕俏"</f>
        <v>郑丕俏</v>
      </c>
      <c r="D3001" s="9" t="s">
        <v>1988</v>
      </c>
    </row>
    <row r="3002" customHeight="1" spans="1:4">
      <c r="A3002" s="7">
        <v>3000</v>
      </c>
      <c r="B3002" s="8" t="s">
        <v>2005</v>
      </c>
      <c r="C3002" s="8" t="str">
        <f>"陈静"</f>
        <v>陈静</v>
      </c>
      <c r="D3002" s="9" t="s">
        <v>2060</v>
      </c>
    </row>
    <row r="3003" customHeight="1" spans="1:4">
      <c r="A3003" s="7">
        <v>3001</v>
      </c>
      <c r="B3003" s="8" t="s">
        <v>2005</v>
      </c>
      <c r="C3003" s="8" t="str">
        <f>"叶英"</f>
        <v>叶英</v>
      </c>
      <c r="D3003" s="9" t="s">
        <v>2061</v>
      </c>
    </row>
    <row r="3004" customHeight="1" spans="1:4">
      <c r="A3004" s="7">
        <v>3002</v>
      </c>
      <c r="B3004" s="8" t="s">
        <v>2005</v>
      </c>
      <c r="C3004" s="8" t="str">
        <f>"卢珊"</f>
        <v>卢珊</v>
      </c>
      <c r="D3004" s="9" t="s">
        <v>2062</v>
      </c>
    </row>
    <row r="3005" customHeight="1" spans="1:4">
      <c r="A3005" s="7">
        <v>3003</v>
      </c>
      <c r="B3005" s="8" t="s">
        <v>2005</v>
      </c>
      <c r="C3005" s="8" t="str">
        <f>"何娇"</f>
        <v>何娇</v>
      </c>
      <c r="D3005" s="9" t="s">
        <v>2063</v>
      </c>
    </row>
    <row r="3006" customHeight="1" spans="1:4">
      <c r="A3006" s="7">
        <v>3004</v>
      </c>
      <c r="B3006" s="8" t="s">
        <v>2005</v>
      </c>
      <c r="C3006" s="8" t="str">
        <f>"雷春香"</f>
        <v>雷春香</v>
      </c>
      <c r="D3006" s="9" t="s">
        <v>2064</v>
      </c>
    </row>
    <row r="3007" customHeight="1" spans="1:4">
      <c r="A3007" s="7">
        <v>3005</v>
      </c>
      <c r="B3007" s="8" t="s">
        <v>2005</v>
      </c>
      <c r="C3007" s="8" t="str">
        <f>"苏天安"</f>
        <v>苏天安</v>
      </c>
      <c r="D3007" s="9" t="s">
        <v>2065</v>
      </c>
    </row>
    <row r="3008" customHeight="1" spans="1:4">
      <c r="A3008" s="7">
        <v>3006</v>
      </c>
      <c r="B3008" s="8" t="s">
        <v>2005</v>
      </c>
      <c r="C3008" s="8" t="str">
        <f>"朱贵乔"</f>
        <v>朱贵乔</v>
      </c>
      <c r="D3008" s="9" t="s">
        <v>2066</v>
      </c>
    </row>
    <row r="3009" customHeight="1" spans="1:4">
      <c r="A3009" s="7">
        <v>3007</v>
      </c>
      <c r="B3009" s="8" t="s">
        <v>2005</v>
      </c>
      <c r="C3009" s="8" t="str">
        <f>"黄萃瑜"</f>
        <v>黄萃瑜</v>
      </c>
      <c r="D3009" s="9" t="s">
        <v>2067</v>
      </c>
    </row>
    <row r="3010" customHeight="1" spans="1:4">
      <c r="A3010" s="7">
        <v>3008</v>
      </c>
      <c r="B3010" s="8" t="s">
        <v>2005</v>
      </c>
      <c r="C3010" s="8" t="str">
        <f>"胡青"</f>
        <v>胡青</v>
      </c>
      <c r="D3010" s="9" t="s">
        <v>294</v>
      </c>
    </row>
    <row r="3011" customHeight="1" spans="1:4">
      <c r="A3011" s="7">
        <v>3009</v>
      </c>
      <c r="B3011" s="8" t="s">
        <v>2005</v>
      </c>
      <c r="C3011" s="8" t="str">
        <f>"王艺慧"</f>
        <v>王艺慧</v>
      </c>
      <c r="D3011" s="9" t="s">
        <v>2068</v>
      </c>
    </row>
    <row r="3012" customHeight="1" spans="1:4">
      <c r="A3012" s="7">
        <v>3010</v>
      </c>
      <c r="B3012" s="8" t="s">
        <v>2005</v>
      </c>
      <c r="C3012" s="8" t="str">
        <f>"彭柔月"</f>
        <v>彭柔月</v>
      </c>
      <c r="D3012" s="9" t="s">
        <v>2069</v>
      </c>
    </row>
    <row r="3013" customHeight="1" spans="1:4">
      <c r="A3013" s="7">
        <v>3011</v>
      </c>
      <c r="B3013" s="8" t="s">
        <v>2005</v>
      </c>
      <c r="C3013" s="8" t="str">
        <f>"吴莹莹"</f>
        <v>吴莹莹</v>
      </c>
      <c r="D3013" s="9" t="s">
        <v>1210</v>
      </c>
    </row>
    <row r="3014" customHeight="1" spans="1:4">
      <c r="A3014" s="7">
        <v>3012</v>
      </c>
      <c r="B3014" s="8" t="s">
        <v>2005</v>
      </c>
      <c r="C3014" s="8" t="str">
        <f>"游敏"</f>
        <v>游敏</v>
      </c>
      <c r="D3014" s="9" t="s">
        <v>1156</v>
      </c>
    </row>
    <row r="3015" customHeight="1" spans="1:4">
      <c r="A3015" s="7">
        <v>3013</v>
      </c>
      <c r="B3015" s="8" t="s">
        <v>2005</v>
      </c>
      <c r="C3015" s="8" t="str">
        <f>"涂铭慧"</f>
        <v>涂铭慧</v>
      </c>
      <c r="D3015" s="9" t="s">
        <v>2070</v>
      </c>
    </row>
    <row r="3016" customHeight="1" spans="1:4">
      <c r="A3016" s="7">
        <v>3014</v>
      </c>
      <c r="B3016" s="8" t="s">
        <v>2005</v>
      </c>
      <c r="C3016" s="8" t="str">
        <f>"谢少玲"</f>
        <v>谢少玲</v>
      </c>
      <c r="D3016" s="9" t="s">
        <v>2071</v>
      </c>
    </row>
    <row r="3017" customHeight="1" spans="1:4">
      <c r="A3017" s="7">
        <v>3015</v>
      </c>
      <c r="B3017" s="8" t="s">
        <v>2005</v>
      </c>
      <c r="C3017" s="8" t="str">
        <f>"张茜华"</f>
        <v>张茜华</v>
      </c>
      <c r="D3017" s="9" t="s">
        <v>1727</v>
      </c>
    </row>
    <row r="3018" customHeight="1" spans="1:4">
      <c r="A3018" s="7">
        <v>3016</v>
      </c>
      <c r="B3018" s="8" t="s">
        <v>2005</v>
      </c>
      <c r="C3018" s="8" t="str">
        <f>"王长影"</f>
        <v>王长影</v>
      </c>
      <c r="D3018" s="9" t="s">
        <v>2072</v>
      </c>
    </row>
    <row r="3019" customHeight="1" spans="1:4">
      <c r="A3019" s="7">
        <v>3017</v>
      </c>
      <c r="B3019" s="8" t="s">
        <v>2005</v>
      </c>
      <c r="C3019" s="8" t="str">
        <f>"李滔"</f>
        <v>李滔</v>
      </c>
      <c r="D3019" s="9" t="s">
        <v>2073</v>
      </c>
    </row>
    <row r="3020" customHeight="1" spans="1:4">
      <c r="A3020" s="7">
        <v>3018</v>
      </c>
      <c r="B3020" s="8" t="s">
        <v>2005</v>
      </c>
      <c r="C3020" s="8" t="str">
        <f>"雷阳琪"</f>
        <v>雷阳琪</v>
      </c>
      <c r="D3020" s="9" t="s">
        <v>2074</v>
      </c>
    </row>
    <row r="3021" customHeight="1" spans="1:4">
      <c r="A3021" s="7">
        <v>3019</v>
      </c>
      <c r="B3021" s="8" t="s">
        <v>2005</v>
      </c>
      <c r="C3021" s="8" t="str">
        <f>"古婷婷"</f>
        <v>古婷婷</v>
      </c>
      <c r="D3021" s="9" t="s">
        <v>420</v>
      </c>
    </row>
    <row r="3022" customHeight="1" spans="1:4">
      <c r="A3022" s="7">
        <v>3020</v>
      </c>
      <c r="B3022" s="8" t="s">
        <v>2005</v>
      </c>
      <c r="C3022" s="8" t="str">
        <f>"李相"</f>
        <v>李相</v>
      </c>
      <c r="D3022" s="9" t="s">
        <v>2075</v>
      </c>
    </row>
    <row r="3023" customHeight="1" spans="1:4">
      <c r="A3023" s="7">
        <v>3021</v>
      </c>
      <c r="B3023" s="8" t="s">
        <v>2005</v>
      </c>
      <c r="C3023" s="8" t="str">
        <f>"王锦"</f>
        <v>王锦</v>
      </c>
      <c r="D3023" s="9" t="s">
        <v>2076</v>
      </c>
    </row>
    <row r="3024" customHeight="1" spans="1:4">
      <c r="A3024" s="7">
        <v>3022</v>
      </c>
      <c r="B3024" s="8" t="s">
        <v>2005</v>
      </c>
      <c r="C3024" s="8" t="str">
        <f>"颜丹丹"</f>
        <v>颜丹丹</v>
      </c>
      <c r="D3024" s="9" t="s">
        <v>392</v>
      </c>
    </row>
    <row r="3025" customHeight="1" spans="1:4">
      <c r="A3025" s="7">
        <v>3023</v>
      </c>
      <c r="B3025" s="8" t="s">
        <v>2005</v>
      </c>
      <c r="C3025" s="8" t="str">
        <f>"谭鸿燕"</f>
        <v>谭鸿燕</v>
      </c>
      <c r="D3025" s="9" t="s">
        <v>1369</v>
      </c>
    </row>
    <row r="3026" customHeight="1" spans="1:4">
      <c r="A3026" s="7">
        <v>3024</v>
      </c>
      <c r="B3026" s="8" t="s">
        <v>2005</v>
      </c>
      <c r="C3026" s="8" t="str">
        <f>"王丽娇"</f>
        <v>王丽娇</v>
      </c>
      <c r="D3026" s="9" t="s">
        <v>580</v>
      </c>
    </row>
    <row r="3027" customHeight="1" spans="1:4">
      <c r="A3027" s="7">
        <v>3025</v>
      </c>
      <c r="B3027" s="8" t="s">
        <v>2005</v>
      </c>
      <c r="C3027" s="8" t="str">
        <f>"吕敏"</f>
        <v>吕敏</v>
      </c>
      <c r="D3027" s="9" t="s">
        <v>2077</v>
      </c>
    </row>
    <row r="3028" customHeight="1" spans="1:4">
      <c r="A3028" s="7">
        <v>3026</v>
      </c>
      <c r="B3028" s="8" t="s">
        <v>2005</v>
      </c>
      <c r="C3028" s="8" t="str">
        <f>"蔡亚燕"</f>
        <v>蔡亚燕</v>
      </c>
      <c r="D3028" s="9" t="s">
        <v>294</v>
      </c>
    </row>
    <row r="3029" customHeight="1" spans="1:4">
      <c r="A3029" s="7">
        <v>3027</v>
      </c>
      <c r="B3029" s="8" t="s">
        <v>2005</v>
      </c>
      <c r="C3029" s="8" t="str">
        <f>"林芳"</f>
        <v>林芳</v>
      </c>
      <c r="D3029" s="9" t="s">
        <v>2078</v>
      </c>
    </row>
    <row r="3030" customHeight="1" spans="1:4">
      <c r="A3030" s="7">
        <v>3028</v>
      </c>
      <c r="B3030" s="8" t="s">
        <v>2005</v>
      </c>
      <c r="C3030" s="8" t="str">
        <f>"苏臻"</f>
        <v>苏臻</v>
      </c>
      <c r="D3030" s="9" t="s">
        <v>2079</v>
      </c>
    </row>
    <row r="3031" customHeight="1" spans="1:4">
      <c r="A3031" s="7">
        <v>3029</v>
      </c>
      <c r="B3031" s="8" t="s">
        <v>2005</v>
      </c>
      <c r="C3031" s="8" t="str">
        <f>"蒋春艳"</f>
        <v>蒋春艳</v>
      </c>
      <c r="D3031" s="9" t="s">
        <v>2080</v>
      </c>
    </row>
    <row r="3032" customHeight="1" spans="1:4">
      <c r="A3032" s="7">
        <v>3030</v>
      </c>
      <c r="B3032" s="8" t="s">
        <v>2005</v>
      </c>
      <c r="C3032" s="8" t="str">
        <f>"何先茹"</f>
        <v>何先茹</v>
      </c>
      <c r="D3032" s="9" t="s">
        <v>1772</v>
      </c>
    </row>
    <row r="3033" customHeight="1" spans="1:4">
      <c r="A3033" s="7">
        <v>3031</v>
      </c>
      <c r="B3033" s="8" t="s">
        <v>2005</v>
      </c>
      <c r="C3033" s="8" t="str">
        <f>"陈小妹"</f>
        <v>陈小妹</v>
      </c>
      <c r="D3033" s="9" t="s">
        <v>2081</v>
      </c>
    </row>
    <row r="3034" customHeight="1" spans="1:4">
      <c r="A3034" s="7">
        <v>3032</v>
      </c>
      <c r="B3034" s="8" t="s">
        <v>2005</v>
      </c>
      <c r="C3034" s="8" t="str">
        <f>"王艺瑶"</f>
        <v>王艺瑶</v>
      </c>
      <c r="D3034" s="9" t="s">
        <v>2082</v>
      </c>
    </row>
    <row r="3035" customHeight="1" spans="1:4">
      <c r="A3035" s="7">
        <v>3033</v>
      </c>
      <c r="B3035" s="8" t="s">
        <v>2005</v>
      </c>
      <c r="C3035" s="8" t="str">
        <f>"王萃逢"</f>
        <v>王萃逢</v>
      </c>
      <c r="D3035" s="9" t="s">
        <v>2083</v>
      </c>
    </row>
    <row r="3036" customHeight="1" spans="1:4">
      <c r="A3036" s="7">
        <v>3034</v>
      </c>
      <c r="B3036" s="8" t="s">
        <v>2005</v>
      </c>
      <c r="C3036" s="8" t="str">
        <f>"赖雯丽"</f>
        <v>赖雯丽</v>
      </c>
      <c r="D3036" s="9" t="s">
        <v>2084</v>
      </c>
    </row>
    <row r="3037" customHeight="1" spans="1:4">
      <c r="A3037" s="7">
        <v>3035</v>
      </c>
      <c r="B3037" s="8" t="s">
        <v>2005</v>
      </c>
      <c r="C3037" s="8" t="str">
        <f>"夏童"</f>
        <v>夏童</v>
      </c>
      <c r="D3037" s="9" t="s">
        <v>2085</v>
      </c>
    </row>
    <row r="3038" customHeight="1" spans="1:4">
      <c r="A3038" s="7">
        <v>3036</v>
      </c>
      <c r="B3038" s="8" t="s">
        <v>2005</v>
      </c>
      <c r="C3038" s="8" t="str">
        <f>"侯美媛"</f>
        <v>侯美媛</v>
      </c>
      <c r="D3038" s="9" t="s">
        <v>2086</v>
      </c>
    </row>
    <row r="3039" customHeight="1" spans="1:4">
      <c r="A3039" s="7">
        <v>3037</v>
      </c>
      <c r="B3039" s="8" t="s">
        <v>2005</v>
      </c>
      <c r="C3039" s="8" t="str">
        <f>"陈旎"</f>
        <v>陈旎</v>
      </c>
      <c r="D3039" s="9" t="s">
        <v>2087</v>
      </c>
    </row>
    <row r="3040" customHeight="1" spans="1:4">
      <c r="A3040" s="7">
        <v>3038</v>
      </c>
      <c r="B3040" s="8" t="s">
        <v>2005</v>
      </c>
      <c r="C3040" s="8" t="str">
        <f>"麦卓玲"</f>
        <v>麦卓玲</v>
      </c>
      <c r="D3040" s="9" t="s">
        <v>2088</v>
      </c>
    </row>
    <row r="3041" customHeight="1" spans="1:4">
      <c r="A3041" s="7">
        <v>3039</v>
      </c>
      <c r="B3041" s="8" t="s">
        <v>2005</v>
      </c>
      <c r="C3041" s="8" t="str">
        <f>"张晓婷"</f>
        <v>张晓婷</v>
      </c>
      <c r="D3041" s="9" t="s">
        <v>618</v>
      </c>
    </row>
    <row r="3042" customHeight="1" spans="1:4">
      <c r="A3042" s="7">
        <v>3040</v>
      </c>
      <c r="B3042" s="8" t="s">
        <v>2005</v>
      </c>
      <c r="C3042" s="8" t="str">
        <f>"孙世奇"</f>
        <v>孙世奇</v>
      </c>
      <c r="D3042" s="9" t="s">
        <v>2089</v>
      </c>
    </row>
    <row r="3043" customHeight="1" spans="1:4">
      <c r="A3043" s="7">
        <v>3041</v>
      </c>
      <c r="B3043" s="8" t="s">
        <v>2005</v>
      </c>
      <c r="C3043" s="8" t="str">
        <f>"陈力菁"</f>
        <v>陈力菁</v>
      </c>
      <c r="D3043" s="9" t="s">
        <v>686</v>
      </c>
    </row>
    <row r="3044" customHeight="1" spans="1:4">
      <c r="A3044" s="7">
        <v>3042</v>
      </c>
      <c r="B3044" s="8" t="s">
        <v>2005</v>
      </c>
      <c r="C3044" s="8" t="str">
        <f>"赵艳宁"</f>
        <v>赵艳宁</v>
      </c>
      <c r="D3044" s="9" t="s">
        <v>2090</v>
      </c>
    </row>
    <row r="3045" customHeight="1" spans="1:4">
      <c r="A3045" s="7">
        <v>3043</v>
      </c>
      <c r="B3045" s="8" t="s">
        <v>2005</v>
      </c>
      <c r="C3045" s="8" t="str">
        <f>"程亮"</f>
        <v>程亮</v>
      </c>
      <c r="D3045" s="9" t="s">
        <v>2091</v>
      </c>
    </row>
    <row r="3046" customHeight="1" spans="1:4">
      <c r="A3046" s="7">
        <v>3044</v>
      </c>
      <c r="B3046" s="8" t="s">
        <v>2005</v>
      </c>
      <c r="C3046" s="8" t="str">
        <f>"阮崇国"</f>
        <v>阮崇国</v>
      </c>
      <c r="D3046" s="9" t="s">
        <v>2092</v>
      </c>
    </row>
    <row r="3047" customHeight="1" spans="1:4">
      <c r="A3047" s="7">
        <v>3045</v>
      </c>
      <c r="B3047" s="8" t="s">
        <v>2005</v>
      </c>
      <c r="C3047" s="8" t="str">
        <f>"何小燕"</f>
        <v>何小燕</v>
      </c>
      <c r="D3047" s="9" t="s">
        <v>318</v>
      </c>
    </row>
    <row r="3048" customHeight="1" spans="1:4">
      <c r="A3048" s="7">
        <v>3046</v>
      </c>
      <c r="B3048" s="8" t="s">
        <v>2005</v>
      </c>
      <c r="C3048" s="8" t="str">
        <f>"陈启霞"</f>
        <v>陈启霞</v>
      </c>
      <c r="D3048" s="9" t="s">
        <v>2093</v>
      </c>
    </row>
    <row r="3049" customHeight="1" spans="1:4">
      <c r="A3049" s="7">
        <v>3047</v>
      </c>
      <c r="B3049" s="8" t="s">
        <v>2005</v>
      </c>
      <c r="C3049" s="8" t="str">
        <f>"陈婆春"</f>
        <v>陈婆春</v>
      </c>
      <c r="D3049" s="9" t="s">
        <v>2094</v>
      </c>
    </row>
    <row r="3050" customHeight="1" spans="1:4">
      <c r="A3050" s="7">
        <v>3048</v>
      </c>
      <c r="B3050" s="8" t="s">
        <v>2005</v>
      </c>
      <c r="C3050" s="8" t="str">
        <f>"周盼"</f>
        <v>周盼</v>
      </c>
      <c r="D3050" s="9" t="s">
        <v>2095</v>
      </c>
    </row>
    <row r="3051" customHeight="1" spans="1:4">
      <c r="A3051" s="7">
        <v>3049</v>
      </c>
      <c r="B3051" s="8" t="s">
        <v>2005</v>
      </c>
      <c r="C3051" s="8" t="str">
        <f>"李冰"</f>
        <v>李冰</v>
      </c>
      <c r="D3051" s="9" t="s">
        <v>1363</v>
      </c>
    </row>
    <row r="3052" customHeight="1" spans="1:4">
      <c r="A3052" s="7">
        <v>3050</v>
      </c>
      <c r="B3052" s="8" t="s">
        <v>2005</v>
      </c>
      <c r="C3052" s="8" t="str">
        <f>"符梅丽"</f>
        <v>符梅丽</v>
      </c>
      <c r="D3052" s="9" t="s">
        <v>2096</v>
      </c>
    </row>
    <row r="3053" customHeight="1" spans="1:4">
      <c r="A3053" s="7">
        <v>3051</v>
      </c>
      <c r="B3053" s="8" t="s">
        <v>2005</v>
      </c>
      <c r="C3053" s="8" t="str">
        <f>"胡蕾"</f>
        <v>胡蕾</v>
      </c>
      <c r="D3053" s="9" t="s">
        <v>2097</v>
      </c>
    </row>
    <row r="3054" customHeight="1" spans="1:4">
      <c r="A3054" s="7">
        <v>3052</v>
      </c>
      <c r="B3054" s="8" t="s">
        <v>2005</v>
      </c>
      <c r="C3054" s="8" t="str">
        <f>"韦淑青"</f>
        <v>韦淑青</v>
      </c>
      <c r="D3054" s="9" t="s">
        <v>2098</v>
      </c>
    </row>
    <row r="3055" customHeight="1" spans="1:4">
      <c r="A3055" s="7">
        <v>3053</v>
      </c>
      <c r="B3055" s="8" t="s">
        <v>2005</v>
      </c>
      <c r="C3055" s="8" t="str">
        <f>"陈钰童"</f>
        <v>陈钰童</v>
      </c>
      <c r="D3055" s="9" t="s">
        <v>2099</v>
      </c>
    </row>
    <row r="3056" customHeight="1" spans="1:4">
      <c r="A3056" s="7">
        <v>3054</v>
      </c>
      <c r="B3056" s="8" t="s">
        <v>2005</v>
      </c>
      <c r="C3056" s="8" t="str">
        <f>"陈积转"</f>
        <v>陈积转</v>
      </c>
      <c r="D3056" s="9" t="s">
        <v>626</v>
      </c>
    </row>
    <row r="3057" customHeight="1" spans="1:4">
      <c r="A3057" s="7">
        <v>3055</v>
      </c>
      <c r="B3057" s="8" t="s">
        <v>2005</v>
      </c>
      <c r="C3057" s="8" t="str">
        <f>"叶星余"</f>
        <v>叶星余</v>
      </c>
      <c r="D3057" s="9" t="s">
        <v>32</v>
      </c>
    </row>
    <row r="3058" customHeight="1" spans="1:4">
      <c r="A3058" s="7">
        <v>3056</v>
      </c>
      <c r="B3058" s="8" t="s">
        <v>2005</v>
      </c>
      <c r="C3058" s="8" t="str">
        <f>"范靖蓉"</f>
        <v>范靖蓉</v>
      </c>
      <c r="D3058" s="9" t="s">
        <v>2100</v>
      </c>
    </row>
    <row r="3059" customHeight="1" spans="1:4">
      <c r="A3059" s="7">
        <v>3057</v>
      </c>
      <c r="B3059" s="8" t="s">
        <v>2005</v>
      </c>
      <c r="C3059" s="8" t="str">
        <f>"郭世普"</f>
        <v>郭世普</v>
      </c>
      <c r="D3059" s="9" t="s">
        <v>2101</v>
      </c>
    </row>
    <row r="3060" customHeight="1" spans="1:4">
      <c r="A3060" s="7">
        <v>3058</v>
      </c>
      <c r="B3060" s="8" t="s">
        <v>2005</v>
      </c>
      <c r="C3060" s="8" t="str">
        <f>"熊玫"</f>
        <v>熊玫</v>
      </c>
      <c r="D3060" s="9" t="s">
        <v>2102</v>
      </c>
    </row>
    <row r="3061" customHeight="1" spans="1:4">
      <c r="A3061" s="7">
        <v>3059</v>
      </c>
      <c r="B3061" s="8" t="s">
        <v>2005</v>
      </c>
      <c r="C3061" s="8" t="str">
        <f>"潘甫虹"</f>
        <v>潘甫虹</v>
      </c>
      <c r="D3061" s="9" t="s">
        <v>392</v>
      </c>
    </row>
    <row r="3062" customHeight="1" spans="1:4">
      <c r="A3062" s="7">
        <v>3060</v>
      </c>
      <c r="B3062" s="8" t="s">
        <v>2005</v>
      </c>
      <c r="C3062" s="8" t="str">
        <f>"韩小媛"</f>
        <v>韩小媛</v>
      </c>
      <c r="D3062" s="9" t="s">
        <v>2103</v>
      </c>
    </row>
    <row r="3063" customHeight="1" spans="1:4">
      <c r="A3063" s="7">
        <v>3061</v>
      </c>
      <c r="B3063" s="8" t="s">
        <v>2005</v>
      </c>
      <c r="C3063" s="8" t="str">
        <f>"詹倩倩"</f>
        <v>詹倩倩</v>
      </c>
      <c r="D3063" s="9" t="s">
        <v>638</v>
      </c>
    </row>
    <row r="3064" customHeight="1" spans="1:4">
      <c r="A3064" s="7">
        <v>3062</v>
      </c>
      <c r="B3064" s="8" t="s">
        <v>2005</v>
      </c>
      <c r="C3064" s="8" t="str">
        <f>"王娟"</f>
        <v>王娟</v>
      </c>
      <c r="D3064" s="9" t="s">
        <v>2104</v>
      </c>
    </row>
    <row r="3065" customHeight="1" spans="1:4">
      <c r="A3065" s="7">
        <v>3063</v>
      </c>
      <c r="B3065" s="8" t="s">
        <v>2005</v>
      </c>
      <c r="C3065" s="8" t="str">
        <f>"刘婷婷"</f>
        <v>刘婷婷</v>
      </c>
      <c r="D3065" s="9" t="s">
        <v>2105</v>
      </c>
    </row>
    <row r="3066" customHeight="1" spans="1:4">
      <c r="A3066" s="7">
        <v>3064</v>
      </c>
      <c r="B3066" s="8" t="s">
        <v>2005</v>
      </c>
      <c r="C3066" s="8" t="str">
        <f>"吴蕊"</f>
        <v>吴蕊</v>
      </c>
      <c r="D3066" s="9" t="s">
        <v>2106</v>
      </c>
    </row>
    <row r="3067" customHeight="1" spans="1:4">
      <c r="A3067" s="7">
        <v>3065</v>
      </c>
      <c r="B3067" s="8" t="s">
        <v>2005</v>
      </c>
      <c r="C3067" s="8" t="str">
        <f>"林海燕"</f>
        <v>林海燕</v>
      </c>
      <c r="D3067" s="9" t="s">
        <v>2107</v>
      </c>
    </row>
    <row r="3068" customHeight="1" spans="1:4">
      <c r="A3068" s="7">
        <v>3066</v>
      </c>
      <c r="B3068" s="8" t="s">
        <v>2005</v>
      </c>
      <c r="C3068" s="8" t="str">
        <f>"李玥"</f>
        <v>李玥</v>
      </c>
      <c r="D3068" s="9" t="s">
        <v>844</v>
      </c>
    </row>
    <row r="3069" customHeight="1" spans="1:4">
      <c r="A3069" s="7">
        <v>3067</v>
      </c>
      <c r="B3069" s="8" t="s">
        <v>2005</v>
      </c>
      <c r="C3069" s="8" t="str">
        <f>"林盈盈"</f>
        <v>林盈盈</v>
      </c>
      <c r="D3069" s="9" t="s">
        <v>2108</v>
      </c>
    </row>
    <row r="3070" customHeight="1" spans="1:4">
      <c r="A3070" s="7">
        <v>3068</v>
      </c>
      <c r="B3070" s="8" t="s">
        <v>2005</v>
      </c>
      <c r="C3070" s="8" t="str">
        <f>"王婷艳"</f>
        <v>王婷艳</v>
      </c>
      <c r="D3070" s="9" t="s">
        <v>454</v>
      </c>
    </row>
    <row r="3071" customHeight="1" spans="1:4">
      <c r="A3071" s="7">
        <v>3069</v>
      </c>
      <c r="B3071" s="8" t="s">
        <v>2005</v>
      </c>
      <c r="C3071" s="8" t="str">
        <f>"冯琪雅"</f>
        <v>冯琪雅</v>
      </c>
      <c r="D3071" s="9" t="s">
        <v>1351</v>
      </c>
    </row>
    <row r="3072" customHeight="1" spans="1:4">
      <c r="A3072" s="7">
        <v>3070</v>
      </c>
      <c r="B3072" s="8" t="s">
        <v>2005</v>
      </c>
      <c r="C3072" s="8" t="str">
        <f>"王梦婕"</f>
        <v>王梦婕</v>
      </c>
      <c r="D3072" s="9" t="s">
        <v>841</v>
      </c>
    </row>
    <row r="3073" customHeight="1" spans="1:4">
      <c r="A3073" s="7">
        <v>3071</v>
      </c>
      <c r="B3073" s="8" t="s">
        <v>2005</v>
      </c>
      <c r="C3073" s="8" t="str">
        <f>"符运妃"</f>
        <v>符运妃</v>
      </c>
      <c r="D3073" s="9" t="s">
        <v>2109</v>
      </c>
    </row>
    <row r="3074" customHeight="1" spans="1:4">
      <c r="A3074" s="7">
        <v>3072</v>
      </c>
      <c r="B3074" s="8" t="s">
        <v>2005</v>
      </c>
      <c r="C3074" s="8" t="str">
        <f>"王少靳"</f>
        <v>王少靳</v>
      </c>
      <c r="D3074" s="9" t="s">
        <v>2110</v>
      </c>
    </row>
    <row r="3075" customHeight="1" spans="1:4">
      <c r="A3075" s="7">
        <v>3073</v>
      </c>
      <c r="B3075" s="8" t="s">
        <v>2005</v>
      </c>
      <c r="C3075" s="8" t="str">
        <f>"罗婷"</f>
        <v>罗婷</v>
      </c>
      <c r="D3075" s="9" t="s">
        <v>2111</v>
      </c>
    </row>
    <row r="3076" customHeight="1" spans="1:4">
      <c r="A3076" s="7">
        <v>3074</v>
      </c>
      <c r="B3076" s="8" t="s">
        <v>2005</v>
      </c>
      <c r="C3076" s="8" t="str">
        <f>"张维莹"</f>
        <v>张维莹</v>
      </c>
      <c r="D3076" s="9" t="s">
        <v>2112</v>
      </c>
    </row>
    <row r="3077" customHeight="1" spans="1:4">
      <c r="A3077" s="7">
        <v>3075</v>
      </c>
      <c r="B3077" s="8" t="s">
        <v>2005</v>
      </c>
      <c r="C3077" s="8" t="str">
        <f>"张运飞"</f>
        <v>张运飞</v>
      </c>
      <c r="D3077" s="9" t="s">
        <v>2113</v>
      </c>
    </row>
    <row r="3078" customHeight="1" spans="1:4">
      <c r="A3078" s="7">
        <v>3076</v>
      </c>
      <c r="B3078" s="8" t="s">
        <v>2005</v>
      </c>
      <c r="C3078" s="8" t="str">
        <f>"吴金琼"</f>
        <v>吴金琼</v>
      </c>
      <c r="D3078" s="9" t="s">
        <v>32</v>
      </c>
    </row>
    <row r="3079" customHeight="1" spans="1:4">
      <c r="A3079" s="7">
        <v>3077</v>
      </c>
      <c r="B3079" s="8" t="s">
        <v>2005</v>
      </c>
      <c r="C3079" s="8" t="str">
        <f>"王运比"</f>
        <v>王运比</v>
      </c>
      <c r="D3079" s="9" t="s">
        <v>2000</v>
      </c>
    </row>
    <row r="3080" customHeight="1" spans="1:4">
      <c r="A3080" s="7">
        <v>3078</v>
      </c>
      <c r="B3080" s="8" t="s">
        <v>2005</v>
      </c>
      <c r="C3080" s="8" t="str">
        <f>"吴淑华"</f>
        <v>吴淑华</v>
      </c>
      <c r="D3080" s="9" t="s">
        <v>1032</v>
      </c>
    </row>
    <row r="3081" customHeight="1" spans="1:4">
      <c r="A3081" s="7">
        <v>3079</v>
      </c>
      <c r="B3081" s="8" t="s">
        <v>2005</v>
      </c>
      <c r="C3081" s="8" t="str">
        <f>"陈姿妃"</f>
        <v>陈姿妃</v>
      </c>
      <c r="D3081" s="9" t="s">
        <v>620</v>
      </c>
    </row>
    <row r="3082" customHeight="1" spans="1:4">
      <c r="A3082" s="7">
        <v>3080</v>
      </c>
      <c r="B3082" s="8" t="s">
        <v>2005</v>
      </c>
      <c r="C3082" s="8" t="str">
        <f>"王堂梅"</f>
        <v>王堂梅</v>
      </c>
      <c r="D3082" s="9" t="s">
        <v>325</v>
      </c>
    </row>
    <row r="3083" customHeight="1" spans="1:4">
      <c r="A3083" s="7">
        <v>3081</v>
      </c>
      <c r="B3083" s="8" t="s">
        <v>2005</v>
      </c>
      <c r="C3083" s="8" t="str">
        <f>"高珊珊"</f>
        <v>高珊珊</v>
      </c>
      <c r="D3083" s="9" t="s">
        <v>2114</v>
      </c>
    </row>
    <row r="3084" customHeight="1" spans="1:4">
      <c r="A3084" s="7">
        <v>3082</v>
      </c>
      <c r="B3084" s="8" t="s">
        <v>2005</v>
      </c>
      <c r="C3084" s="8" t="str">
        <f>"罗親游"</f>
        <v>罗親游</v>
      </c>
      <c r="D3084" s="9" t="s">
        <v>1425</v>
      </c>
    </row>
    <row r="3085" customHeight="1" spans="1:4">
      <c r="A3085" s="7">
        <v>3083</v>
      </c>
      <c r="B3085" s="8" t="s">
        <v>2005</v>
      </c>
      <c r="C3085" s="8" t="str">
        <f>"李紫晴"</f>
        <v>李紫晴</v>
      </c>
      <c r="D3085" s="9" t="s">
        <v>2115</v>
      </c>
    </row>
    <row r="3086" customHeight="1" spans="1:4">
      <c r="A3086" s="7">
        <v>3084</v>
      </c>
      <c r="B3086" s="8" t="s">
        <v>2005</v>
      </c>
      <c r="C3086" s="8" t="str">
        <f>"熊林华"</f>
        <v>熊林华</v>
      </c>
      <c r="D3086" s="9" t="s">
        <v>454</v>
      </c>
    </row>
    <row r="3087" customHeight="1" spans="1:4">
      <c r="A3087" s="7">
        <v>3085</v>
      </c>
      <c r="B3087" s="8" t="s">
        <v>2005</v>
      </c>
      <c r="C3087" s="8" t="str">
        <f>"覃沅沅"</f>
        <v>覃沅沅</v>
      </c>
      <c r="D3087" s="9" t="s">
        <v>2116</v>
      </c>
    </row>
    <row r="3088" customHeight="1" spans="1:4">
      <c r="A3088" s="7">
        <v>3086</v>
      </c>
      <c r="B3088" s="8" t="s">
        <v>2005</v>
      </c>
      <c r="C3088" s="8" t="str">
        <f>"李梅兰"</f>
        <v>李梅兰</v>
      </c>
      <c r="D3088" s="9" t="s">
        <v>2117</v>
      </c>
    </row>
    <row r="3089" customHeight="1" spans="1:4">
      <c r="A3089" s="7">
        <v>3087</v>
      </c>
      <c r="B3089" s="8" t="s">
        <v>2005</v>
      </c>
      <c r="C3089" s="8" t="str">
        <f>"毕春影"</f>
        <v>毕春影</v>
      </c>
      <c r="D3089" s="9" t="s">
        <v>2118</v>
      </c>
    </row>
    <row r="3090" customHeight="1" spans="1:4">
      <c r="A3090" s="7">
        <v>3088</v>
      </c>
      <c r="B3090" s="8" t="s">
        <v>2005</v>
      </c>
      <c r="C3090" s="8" t="str">
        <f>"陈融"</f>
        <v>陈融</v>
      </c>
      <c r="D3090" s="9" t="s">
        <v>247</v>
      </c>
    </row>
    <row r="3091" customHeight="1" spans="1:4">
      <c r="A3091" s="7">
        <v>3089</v>
      </c>
      <c r="B3091" s="8" t="s">
        <v>2005</v>
      </c>
      <c r="C3091" s="8" t="str">
        <f>"文苹妃"</f>
        <v>文苹妃</v>
      </c>
      <c r="D3091" s="9" t="s">
        <v>2119</v>
      </c>
    </row>
    <row r="3092" customHeight="1" spans="1:4">
      <c r="A3092" s="7">
        <v>3090</v>
      </c>
      <c r="B3092" s="8" t="s">
        <v>2005</v>
      </c>
      <c r="C3092" s="8" t="str">
        <f>"相诚澄"</f>
        <v>相诚澄</v>
      </c>
      <c r="D3092" s="9" t="s">
        <v>2120</v>
      </c>
    </row>
    <row r="3093" customHeight="1" spans="1:4">
      <c r="A3093" s="7">
        <v>3091</v>
      </c>
      <c r="B3093" s="8" t="s">
        <v>2005</v>
      </c>
      <c r="C3093" s="8" t="str">
        <f>"林敏"</f>
        <v>林敏</v>
      </c>
      <c r="D3093" s="9" t="s">
        <v>572</v>
      </c>
    </row>
    <row r="3094" customHeight="1" spans="1:4">
      <c r="A3094" s="7">
        <v>3092</v>
      </c>
      <c r="B3094" s="8" t="s">
        <v>2005</v>
      </c>
      <c r="C3094" s="8" t="str">
        <f>"蒋婉婷"</f>
        <v>蒋婉婷</v>
      </c>
      <c r="D3094" s="9" t="s">
        <v>2121</v>
      </c>
    </row>
    <row r="3095" customHeight="1" spans="1:4">
      <c r="A3095" s="7">
        <v>3093</v>
      </c>
      <c r="B3095" s="8" t="s">
        <v>2005</v>
      </c>
      <c r="C3095" s="8" t="str">
        <f>"李洁琼"</f>
        <v>李洁琼</v>
      </c>
      <c r="D3095" s="9" t="s">
        <v>2122</v>
      </c>
    </row>
    <row r="3096" customHeight="1" spans="1:4">
      <c r="A3096" s="7">
        <v>3094</v>
      </c>
      <c r="B3096" s="8" t="s">
        <v>2005</v>
      </c>
      <c r="C3096" s="8" t="str">
        <f>"方俪颖"</f>
        <v>方俪颖</v>
      </c>
      <c r="D3096" s="9" t="s">
        <v>2123</v>
      </c>
    </row>
    <row r="3097" customHeight="1" spans="1:4">
      <c r="A3097" s="7">
        <v>3095</v>
      </c>
      <c r="B3097" s="8" t="s">
        <v>2005</v>
      </c>
      <c r="C3097" s="8" t="str">
        <f>"陈延玉"</f>
        <v>陈延玉</v>
      </c>
      <c r="D3097" s="9" t="s">
        <v>2124</v>
      </c>
    </row>
    <row r="3098" customHeight="1" spans="1:4">
      <c r="A3098" s="7">
        <v>3096</v>
      </c>
      <c r="B3098" s="8" t="s">
        <v>2005</v>
      </c>
      <c r="C3098" s="8" t="str">
        <f>"黄宗霞"</f>
        <v>黄宗霞</v>
      </c>
      <c r="D3098" s="9" t="s">
        <v>63</v>
      </c>
    </row>
    <row r="3099" customHeight="1" spans="1:4">
      <c r="A3099" s="7">
        <v>3097</v>
      </c>
      <c r="B3099" s="8" t="s">
        <v>2005</v>
      </c>
      <c r="C3099" s="8" t="str">
        <f>"刘娜"</f>
        <v>刘娜</v>
      </c>
      <c r="D3099" s="9" t="s">
        <v>2125</v>
      </c>
    </row>
    <row r="3100" customHeight="1" spans="1:4">
      <c r="A3100" s="7">
        <v>3098</v>
      </c>
      <c r="B3100" s="8" t="s">
        <v>2005</v>
      </c>
      <c r="C3100" s="8" t="str">
        <f>"刘丽婷"</f>
        <v>刘丽婷</v>
      </c>
      <c r="D3100" s="9" t="s">
        <v>2126</v>
      </c>
    </row>
    <row r="3101" customHeight="1" spans="1:4">
      <c r="A3101" s="7">
        <v>3099</v>
      </c>
      <c r="B3101" s="8" t="s">
        <v>2005</v>
      </c>
      <c r="C3101" s="8" t="str">
        <f>"刘欢"</f>
        <v>刘欢</v>
      </c>
      <c r="D3101" s="9" t="s">
        <v>2127</v>
      </c>
    </row>
    <row r="3102" customHeight="1" spans="1:4">
      <c r="A3102" s="7">
        <v>3100</v>
      </c>
      <c r="B3102" s="8" t="s">
        <v>2005</v>
      </c>
      <c r="C3102" s="8" t="str">
        <f>"邢苗"</f>
        <v>邢苗</v>
      </c>
      <c r="D3102" s="9" t="s">
        <v>2128</v>
      </c>
    </row>
    <row r="3103" customHeight="1" spans="1:4">
      <c r="A3103" s="7">
        <v>3101</v>
      </c>
      <c r="B3103" s="8" t="s">
        <v>2005</v>
      </c>
      <c r="C3103" s="8" t="str">
        <f>"李娜"</f>
        <v>李娜</v>
      </c>
      <c r="D3103" s="9" t="s">
        <v>2129</v>
      </c>
    </row>
    <row r="3104" customHeight="1" spans="1:4">
      <c r="A3104" s="7">
        <v>3102</v>
      </c>
      <c r="B3104" s="8" t="s">
        <v>2005</v>
      </c>
      <c r="C3104" s="8" t="str">
        <f>"林书莹"</f>
        <v>林书莹</v>
      </c>
      <c r="D3104" s="9" t="s">
        <v>712</v>
      </c>
    </row>
    <row r="3105" customHeight="1" spans="1:4">
      <c r="A3105" s="7">
        <v>3103</v>
      </c>
      <c r="B3105" s="8" t="s">
        <v>2005</v>
      </c>
      <c r="C3105" s="8" t="str">
        <f>"吴慧子"</f>
        <v>吴慧子</v>
      </c>
      <c r="D3105" s="9" t="s">
        <v>516</v>
      </c>
    </row>
    <row r="3106" customHeight="1" spans="1:4">
      <c r="A3106" s="7">
        <v>3104</v>
      </c>
      <c r="B3106" s="8" t="s">
        <v>2005</v>
      </c>
      <c r="C3106" s="8" t="str">
        <f>"王钰"</f>
        <v>王钰</v>
      </c>
      <c r="D3106" s="9" t="s">
        <v>2130</v>
      </c>
    </row>
    <row r="3107" customHeight="1" spans="1:4">
      <c r="A3107" s="7">
        <v>3105</v>
      </c>
      <c r="B3107" s="8" t="s">
        <v>2005</v>
      </c>
      <c r="C3107" s="8" t="str">
        <f>"邱金秀"</f>
        <v>邱金秀</v>
      </c>
      <c r="D3107" s="9" t="s">
        <v>1812</v>
      </c>
    </row>
    <row r="3108" customHeight="1" spans="1:4">
      <c r="A3108" s="7">
        <v>3106</v>
      </c>
      <c r="B3108" s="8" t="s">
        <v>2005</v>
      </c>
      <c r="C3108" s="8" t="str">
        <f>"陈淑"</f>
        <v>陈淑</v>
      </c>
      <c r="D3108" s="9" t="s">
        <v>361</v>
      </c>
    </row>
    <row r="3109" customHeight="1" spans="1:4">
      <c r="A3109" s="7">
        <v>3107</v>
      </c>
      <c r="B3109" s="8" t="s">
        <v>2005</v>
      </c>
      <c r="C3109" s="8" t="str">
        <f>"孟蓓蓓"</f>
        <v>孟蓓蓓</v>
      </c>
      <c r="D3109" s="9" t="s">
        <v>2131</v>
      </c>
    </row>
    <row r="3110" customHeight="1" spans="1:4">
      <c r="A3110" s="7">
        <v>3108</v>
      </c>
      <c r="B3110" s="8" t="s">
        <v>2005</v>
      </c>
      <c r="C3110" s="8" t="str">
        <f>"张悦"</f>
        <v>张悦</v>
      </c>
      <c r="D3110" s="9" t="s">
        <v>2132</v>
      </c>
    </row>
    <row r="3111" customHeight="1" spans="1:4">
      <c r="A3111" s="7">
        <v>3109</v>
      </c>
      <c r="B3111" s="8" t="s">
        <v>2005</v>
      </c>
      <c r="C3111" s="8" t="str">
        <f>"孙燕"</f>
        <v>孙燕</v>
      </c>
      <c r="D3111" s="9" t="s">
        <v>41</v>
      </c>
    </row>
    <row r="3112" customHeight="1" spans="1:4">
      <c r="A3112" s="7">
        <v>3110</v>
      </c>
      <c r="B3112" s="8" t="s">
        <v>2005</v>
      </c>
      <c r="C3112" s="8" t="str">
        <f>"苏天玉"</f>
        <v>苏天玉</v>
      </c>
      <c r="D3112" s="9" t="s">
        <v>1366</v>
      </c>
    </row>
    <row r="3113" customHeight="1" spans="1:4">
      <c r="A3113" s="7">
        <v>3111</v>
      </c>
      <c r="B3113" s="8" t="s">
        <v>2005</v>
      </c>
      <c r="C3113" s="8" t="str">
        <f>"齐瑞玲"</f>
        <v>齐瑞玲</v>
      </c>
      <c r="D3113" s="9" t="s">
        <v>2133</v>
      </c>
    </row>
    <row r="3114" customHeight="1" spans="1:4">
      <c r="A3114" s="7">
        <v>3112</v>
      </c>
      <c r="B3114" s="8" t="s">
        <v>2005</v>
      </c>
      <c r="C3114" s="8" t="str">
        <f>"刘爱娟"</f>
        <v>刘爱娟</v>
      </c>
      <c r="D3114" s="9" t="s">
        <v>2134</v>
      </c>
    </row>
    <row r="3115" customHeight="1" spans="1:4">
      <c r="A3115" s="7">
        <v>3113</v>
      </c>
      <c r="B3115" s="8" t="s">
        <v>2005</v>
      </c>
      <c r="C3115" s="8" t="str">
        <f>"赵硕"</f>
        <v>赵硕</v>
      </c>
      <c r="D3115" s="9" t="s">
        <v>2135</v>
      </c>
    </row>
    <row r="3116" customHeight="1" spans="1:4">
      <c r="A3116" s="7">
        <v>3114</v>
      </c>
      <c r="B3116" s="8" t="s">
        <v>2005</v>
      </c>
      <c r="C3116" s="8" t="str">
        <f>"吴琼平"</f>
        <v>吴琼平</v>
      </c>
      <c r="D3116" s="9" t="s">
        <v>307</v>
      </c>
    </row>
    <row r="3117" customHeight="1" spans="1:4">
      <c r="A3117" s="7">
        <v>3115</v>
      </c>
      <c r="B3117" s="8" t="s">
        <v>2005</v>
      </c>
      <c r="C3117" s="8" t="str">
        <f>"宋子阳"</f>
        <v>宋子阳</v>
      </c>
      <c r="D3117" s="9" t="s">
        <v>2136</v>
      </c>
    </row>
    <row r="3118" customHeight="1" spans="1:4">
      <c r="A3118" s="7">
        <v>3116</v>
      </c>
      <c r="B3118" s="8" t="s">
        <v>2005</v>
      </c>
      <c r="C3118" s="8" t="str">
        <f>"钟招弟"</f>
        <v>钟招弟</v>
      </c>
      <c r="D3118" s="9" t="s">
        <v>2137</v>
      </c>
    </row>
    <row r="3119" customHeight="1" spans="1:4">
      <c r="A3119" s="7">
        <v>3117</v>
      </c>
      <c r="B3119" s="8" t="s">
        <v>2005</v>
      </c>
      <c r="C3119" s="8" t="str">
        <f>"林洁秋"</f>
        <v>林洁秋</v>
      </c>
      <c r="D3119" s="9" t="s">
        <v>893</v>
      </c>
    </row>
    <row r="3120" customHeight="1" spans="1:4">
      <c r="A3120" s="7">
        <v>3118</v>
      </c>
      <c r="B3120" s="8" t="s">
        <v>2005</v>
      </c>
      <c r="C3120" s="8" t="str">
        <f>"吴柳铮"</f>
        <v>吴柳铮</v>
      </c>
      <c r="D3120" s="9" t="s">
        <v>2138</v>
      </c>
    </row>
    <row r="3121" customHeight="1" spans="1:4">
      <c r="A3121" s="7">
        <v>3119</v>
      </c>
      <c r="B3121" s="8" t="s">
        <v>2005</v>
      </c>
      <c r="C3121" s="8" t="str">
        <f>"李其丹"</f>
        <v>李其丹</v>
      </c>
      <c r="D3121" s="9" t="s">
        <v>803</v>
      </c>
    </row>
    <row r="3122" customHeight="1" spans="1:4">
      <c r="A3122" s="7">
        <v>3120</v>
      </c>
      <c r="B3122" s="8" t="s">
        <v>2005</v>
      </c>
      <c r="C3122" s="8" t="str">
        <f>"吴喜双"</f>
        <v>吴喜双</v>
      </c>
      <c r="D3122" s="9" t="s">
        <v>238</v>
      </c>
    </row>
    <row r="3123" customHeight="1" spans="1:4">
      <c r="A3123" s="7">
        <v>3121</v>
      </c>
      <c r="B3123" s="8" t="s">
        <v>2005</v>
      </c>
      <c r="C3123" s="8" t="str">
        <f>"杜慧琴"</f>
        <v>杜慧琴</v>
      </c>
      <c r="D3123" s="9" t="s">
        <v>2139</v>
      </c>
    </row>
    <row r="3124" customHeight="1" spans="1:4">
      <c r="A3124" s="7">
        <v>3122</v>
      </c>
      <c r="B3124" s="8" t="s">
        <v>2005</v>
      </c>
      <c r="C3124" s="8" t="str">
        <f>"林丽"</f>
        <v>林丽</v>
      </c>
      <c r="D3124" s="9" t="s">
        <v>2140</v>
      </c>
    </row>
    <row r="3125" customHeight="1" spans="1:4">
      <c r="A3125" s="7">
        <v>3123</v>
      </c>
      <c r="B3125" s="8" t="s">
        <v>2005</v>
      </c>
      <c r="C3125" s="8" t="str">
        <f>"谭双英"</f>
        <v>谭双英</v>
      </c>
      <c r="D3125" s="9" t="s">
        <v>2141</v>
      </c>
    </row>
    <row r="3126" customHeight="1" spans="1:4">
      <c r="A3126" s="7">
        <v>3124</v>
      </c>
      <c r="B3126" s="8" t="s">
        <v>2005</v>
      </c>
      <c r="C3126" s="8" t="str">
        <f>"李方兵"</f>
        <v>李方兵</v>
      </c>
      <c r="D3126" s="9" t="s">
        <v>2142</v>
      </c>
    </row>
    <row r="3127" customHeight="1" spans="1:4">
      <c r="A3127" s="7">
        <v>3125</v>
      </c>
      <c r="B3127" s="8" t="s">
        <v>2005</v>
      </c>
      <c r="C3127" s="8" t="str">
        <f>"毛庆庆"</f>
        <v>毛庆庆</v>
      </c>
      <c r="D3127" s="9" t="s">
        <v>2143</v>
      </c>
    </row>
    <row r="3128" customHeight="1" spans="1:4">
      <c r="A3128" s="7">
        <v>3126</v>
      </c>
      <c r="B3128" s="8" t="s">
        <v>2005</v>
      </c>
      <c r="C3128" s="8" t="str">
        <f>"张薇"</f>
        <v>张薇</v>
      </c>
      <c r="D3128" s="9" t="s">
        <v>2144</v>
      </c>
    </row>
    <row r="3129" customHeight="1" spans="1:4">
      <c r="A3129" s="7">
        <v>3127</v>
      </c>
      <c r="B3129" s="8" t="s">
        <v>2005</v>
      </c>
      <c r="C3129" s="8" t="str">
        <f>"雷媛媛"</f>
        <v>雷媛媛</v>
      </c>
      <c r="D3129" s="9" t="s">
        <v>2145</v>
      </c>
    </row>
    <row r="3130" customHeight="1" spans="1:4">
      <c r="A3130" s="7">
        <v>3128</v>
      </c>
      <c r="B3130" s="8" t="s">
        <v>2005</v>
      </c>
      <c r="C3130" s="8" t="str">
        <f>"邱小嫚"</f>
        <v>邱小嫚</v>
      </c>
      <c r="D3130" s="9" t="s">
        <v>2146</v>
      </c>
    </row>
    <row r="3131" customHeight="1" spans="1:4">
      <c r="A3131" s="7">
        <v>3129</v>
      </c>
      <c r="B3131" s="8" t="s">
        <v>2005</v>
      </c>
      <c r="C3131" s="8" t="str">
        <f>"符秀珠"</f>
        <v>符秀珠</v>
      </c>
      <c r="D3131" s="9" t="s">
        <v>2147</v>
      </c>
    </row>
    <row r="3132" customHeight="1" spans="1:4">
      <c r="A3132" s="7">
        <v>3130</v>
      </c>
      <c r="B3132" s="8" t="s">
        <v>2005</v>
      </c>
      <c r="C3132" s="8" t="str">
        <f>"黄舒"</f>
        <v>黄舒</v>
      </c>
      <c r="D3132" s="9" t="s">
        <v>2148</v>
      </c>
    </row>
    <row r="3133" customHeight="1" spans="1:4">
      <c r="A3133" s="7">
        <v>3131</v>
      </c>
      <c r="B3133" s="8" t="s">
        <v>2005</v>
      </c>
      <c r="C3133" s="8" t="str">
        <f>"李蒙蒙"</f>
        <v>李蒙蒙</v>
      </c>
      <c r="D3133" s="9" t="s">
        <v>2149</v>
      </c>
    </row>
    <row r="3134" customHeight="1" spans="1:4">
      <c r="A3134" s="7">
        <v>3132</v>
      </c>
      <c r="B3134" s="8" t="s">
        <v>2005</v>
      </c>
      <c r="C3134" s="8" t="str">
        <f>"吴亭"</f>
        <v>吴亭</v>
      </c>
      <c r="D3134" s="9" t="s">
        <v>908</v>
      </c>
    </row>
    <row r="3135" customHeight="1" spans="1:4">
      <c r="A3135" s="7">
        <v>3133</v>
      </c>
      <c r="B3135" s="8" t="s">
        <v>2005</v>
      </c>
      <c r="C3135" s="8" t="str">
        <f>"林虹"</f>
        <v>林虹</v>
      </c>
      <c r="D3135" s="9" t="s">
        <v>107</v>
      </c>
    </row>
    <row r="3136" customHeight="1" spans="1:4">
      <c r="A3136" s="7">
        <v>3134</v>
      </c>
      <c r="B3136" s="8" t="s">
        <v>2005</v>
      </c>
      <c r="C3136" s="8" t="str">
        <f>"王婷婷"</f>
        <v>王婷婷</v>
      </c>
      <c r="D3136" s="9" t="s">
        <v>2150</v>
      </c>
    </row>
    <row r="3137" customHeight="1" spans="1:4">
      <c r="A3137" s="7">
        <v>3135</v>
      </c>
      <c r="B3137" s="8" t="s">
        <v>2005</v>
      </c>
      <c r="C3137" s="8" t="str">
        <f>"杨丽红"</f>
        <v>杨丽红</v>
      </c>
      <c r="D3137" s="9" t="s">
        <v>2151</v>
      </c>
    </row>
    <row r="3138" customHeight="1" spans="1:4">
      <c r="A3138" s="7">
        <v>3136</v>
      </c>
      <c r="B3138" s="8" t="s">
        <v>2005</v>
      </c>
      <c r="C3138" s="8" t="str">
        <f>"梁彩燕"</f>
        <v>梁彩燕</v>
      </c>
      <c r="D3138" s="9" t="s">
        <v>866</v>
      </c>
    </row>
    <row r="3139" customHeight="1" spans="1:4">
      <c r="A3139" s="7">
        <v>3137</v>
      </c>
      <c r="B3139" s="8" t="s">
        <v>2005</v>
      </c>
      <c r="C3139" s="8" t="str">
        <f>"李冬景"</f>
        <v>李冬景</v>
      </c>
      <c r="D3139" s="9" t="s">
        <v>229</v>
      </c>
    </row>
    <row r="3140" customHeight="1" spans="1:4">
      <c r="A3140" s="7">
        <v>3138</v>
      </c>
      <c r="B3140" s="8" t="s">
        <v>2005</v>
      </c>
      <c r="C3140" s="8" t="str">
        <f>"肖沁杰"</f>
        <v>肖沁杰</v>
      </c>
      <c r="D3140" s="9" t="s">
        <v>2152</v>
      </c>
    </row>
    <row r="3141" customHeight="1" spans="1:4">
      <c r="A3141" s="7">
        <v>3139</v>
      </c>
      <c r="B3141" s="8" t="s">
        <v>2005</v>
      </c>
      <c r="C3141" s="8" t="str">
        <f>"钟永旺"</f>
        <v>钟永旺</v>
      </c>
      <c r="D3141" s="9" t="s">
        <v>2153</v>
      </c>
    </row>
    <row r="3142" customHeight="1" spans="1:4">
      <c r="A3142" s="7">
        <v>3140</v>
      </c>
      <c r="B3142" s="8" t="s">
        <v>2005</v>
      </c>
      <c r="C3142" s="8" t="str">
        <f>"黄允"</f>
        <v>黄允</v>
      </c>
      <c r="D3142" s="9" t="s">
        <v>1609</v>
      </c>
    </row>
    <row r="3143" customHeight="1" spans="1:4">
      <c r="A3143" s="7">
        <v>3141</v>
      </c>
      <c r="B3143" s="8" t="s">
        <v>2005</v>
      </c>
      <c r="C3143" s="8" t="str">
        <f>"麦挚"</f>
        <v>麦挚</v>
      </c>
      <c r="D3143" s="9" t="s">
        <v>1458</v>
      </c>
    </row>
    <row r="3144" customHeight="1" spans="1:4">
      <c r="A3144" s="7">
        <v>3142</v>
      </c>
      <c r="B3144" s="8" t="s">
        <v>2005</v>
      </c>
      <c r="C3144" s="8" t="str">
        <f>"董钰洁"</f>
        <v>董钰洁</v>
      </c>
      <c r="D3144" s="9" t="s">
        <v>783</v>
      </c>
    </row>
    <row r="3145" customHeight="1" spans="1:4">
      <c r="A3145" s="7">
        <v>3143</v>
      </c>
      <c r="B3145" s="8" t="s">
        <v>2005</v>
      </c>
      <c r="C3145" s="8" t="str">
        <f>"李朦"</f>
        <v>李朦</v>
      </c>
      <c r="D3145" s="9" t="s">
        <v>2154</v>
      </c>
    </row>
    <row r="3146" customHeight="1" spans="1:4">
      <c r="A3146" s="7">
        <v>3144</v>
      </c>
      <c r="B3146" s="8" t="s">
        <v>2005</v>
      </c>
      <c r="C3146" s="8" t="str">
        <f>"吴娟"</f>
        <v>吴娟</v>
      </c>
      <c r="D3146" s="9" t="s">
        <v>2155</v>
      </c>
    </row>
    <row r="3147" customHeight="1" spans="1:4">
      <c r="A3147" s="7">
        <v>3145</v>
      </c>
      <c r="B3147" s="8" t="s">
        <v>2005</v>
      </c>
      <c r="C3147" s="8" t="str">
        <f>"韩仪"</f>
        <v>韩仪</v>
      </c>
      <c r="D3147" s="9" t="s">
        <v>668</v>
      </c>
    </row>
    <row r="3148" customHeight="1" spans="1:4">
      <c r="A3148" s="7">
        <v>3146</v>
      </c>
      <c r="B3148" s="8" t="s">
        <v>2005</v>
      </c>
      <c r="C3148" s="8" t="str">
        <f>"孙芳露"</f>
        <v>孙芳露</v>
      </c>
      <c r="D3148" s="9" t="s">
        <v>2156</v>
      </c>
    </row>
    <row r="3149" customHeight="1" spans="1:4">
      <c r="A3149" s="7">
        <v>3147</v>
      </c>
      <c r="B3149" s="8" t="s">
        <v>2005</v>
      </c>
      <c r="C3149" s="8" t="str">
        <f>"叶青蓝"</f>
        <v>叶青蓝</v>
      </c>
      <c r="D3149" s="9" t="s">
        <v>2157</v>
      </c>
    </row>
    <row r="3150" customHeight="1" spans="1:4">
      <c r="A3150" s="7">
        <v>3148</v>
      </c>
      <c r="B3150" s="8" t="s">
        <v>2005</v>
      </c>
      <c r="C3150" s="8" t="str">
        <f>"朱凌"</f>
        <v>朱凌</v>
      </c>
      <c r="D3150" s="9" t="s">
        <v>287</v>
      </c>
    </row>
    <row r="3151" customHeight="1" spans="1:4">
      <c r="A3151" s="7">
        <v>3149</v>
      </c>
      <c r="B3151" s="8" t="s">
        <v>2005</v>
      </c>
      <c r="C3151" s="8" t="str">
        <f>"崔文倩"</f>
        <v>崔文倩</v>
      </c>
      <c r="D3151" s="9" t="s">
        <v>2158</v>
      </c>
    </row>
    <row r="3152" customHeight="1" spans="1:4">
      <c r="A3152" s="7">
        <v>3150</v>
      </c>
      <c r="B3152" s="8" t="s">
        <v>2005</v>
      </c>
      <c r="C3152" s="8" t="str">
        <f>"巩晏"</f>
        <v>巩晏</v>
      </c>
      <c r="D3152" s="9" t="s">
        <v>1594</v>
      </c>
    </row>
    <row r="3153" customHeight="1" spans="1:4">
      <c r="A3153" s="7">
        <v>3151</v>
      </c>
      <c r="B3153" s="8" t="s">
        <v>2005</v>
      </c>
      <c r="C3153" s="8" t="str">
        <f>"马迎佳"</f>
        <v>马迎佳</v>
      </c>
      <c r="D3153" s="9" t="s">
        <v>2159</v>
      </c>
    </row>
    <row r="3154" customHeight="1" spans="1:4">
      <c r="A3154" s="7">
        <v>3152</v>
      </c>
      <c r="B3154" s="8" t="s">
        <v>2005</v>
      </c>
      <c r="C3154" s="8" t="str">
        <f>"庄子深"</f>
        <v>庄子深</v>
      </c>
      <c r="D3154" s="9" t="s">
        <v>476</v>
      </c>
    </row>
    <row r="3155" customHeight="1" spans="1:4">
      <c r="A3155" s="7">
        <v>3153</v>
      </c>
      <c r="B3155" s="8" t="s">
        <v>2005</v>
      </c>
      <c r="C3155" s="8" t="str">
        <f>"孙振华"</f>
        <v>孙振华</v>
      </c>
      <c r="D3155" s="9" t="s">
        <v>2160</v>
      </c>
    </row>
    <row r="3156" customHeight="1" spans="1:4">
      <c r="A3156" s="7">
        <v>3154</v>
      </c>
      <c r="B3156" s="8" t="s">
        <v>2005</v>
      </c>
      <c r="C3156" s="8" t="str">
        <f>"赵越"</f>
        <v>赵越</v>
      </c>
      <c r="D3156" s="9" t="s">
        <v>2161</v>
      </c>
    </row>
    <row r="3157" customHeight="1" spans="1:4">
      <c r="A3157" s="7">
        <v>3155</v>
      </c>
      <c r="B3157" s="8" t="s">
        <v>2005</v>
      </c>
      <c r="C3157" s="8" t="str">
        <f>"陈娜"</f>
        <v>陈娜</v>
      </c>
      <c r="D3157" s="9" t="s">
        <v>1454</v>
      </c>
    </row>
    <row r="3158" customHeight="1" spans="1:4">
      <c r="A3158" s="7">
        <v>3156</v>
      </c>
      <c r="B3158" s="8" t="s">
        <v>2005</v>
      </c>
      <c r="C3158" s="8" t="str">
        <f>"张歌"</f>
        <v>张歌</v>
      </c>
      <c r="D3158" s="9" t="s">
        <v>2162</v>
      </c>
    </row>
    <row r="3159" customHeight="1" spans="1:4">
      <c r="A3159" s="7">
        <v>3157</v>
      </c>
      <c r="B3159" s="8" t="s">
        <v>2005</v>
      </c>
      <c r="C3159" s="8" t="str">
        <f>"王雲"</f>
        <v>王雲</v>
      </c>
      <c r="D3159" s="9" t="s">
        <v>2163</v>
      </c>
    </row>
    <row r="3160" customHeight="1" spans="1:4">
      <c r="A3160" s="7">
        <v>3158</v>
      </c>
      <c r="B3160" s="8" t="s">
        <v>2005</v>
      </c>
      <c r="C3160" s="8" t="str">
        <f>"吕思雨"</f>
        <v>吕思雨</v>
      </c>
      <c r="D3160" s="9" t="s">
        <v>2164</v>
      </c>
    </row>
    <row r="3161" customHeight="1" spans="1:4">
      <c r="A3161" s="7">
        <v>3159</v>
      </c>
      <c r="B3161" s="8" t="s">
        <v>2005</v>
      </c>
      <c r="C3161" s="8" t="str">
        <f>"黄丽鸣"</f>
        <v>黄丽鸣</v>
      </c>
      <c r="D3161" s="9" t="s">
        <v>2165</v>
      </c>
    </row>
    <row r="3162" customHeight="1" spans="1:4">
      <c r="A3162" s="7">
        <v>3160</v>
      </c>
      <c r="B3162" s="8" t="s">
        <v>2005</v>
      </c>
      <c r="C3162" s="8" t="str">
        <f>"谌妍如"</f>
        <v>谌妍如</v>
      </c>
      <c r="D3162" s="9" t="s">
        <v>2166</v>
      </c>
    </row>
    <row r="3163" customHeight="1" spans="1:4">
      <c r="A3163" s="7">
        <v>3161</v>
      </c>
      <c r="B3163" s="8" t="s">
        <v>2005</v>
      </c>
      <c r="C3163" s="8" t="str">
        <f>"黄文"</f>
        <v>黄文</v>
      </c>
      <c r="D3163" s="9" t="s">
        <v>861</v>
      </c>
    </row>
    <row r="3164" customHeight="1" spans="1:4">
      <c r="A3164" s="7">
        <v>3162</v>
      </c>
      <c r="B3164" s="8" t="s">
        <v>2005</v>
      </c>
      <c r="C3164" s="8" t="str">
        <f>"林小翠"</f>
        <v>林小翠</v>
      </c>
      <c r="D3164" s="9" t="s">
        <v>30</v>
      </c>
    </row>
    <row r="3165" customHeight="1" spans="1:4">
      <c r="A3165" s="7">
        <v>3163</v>
      </c>
      <c r="B3165" s="8" t="s">
        <v>2005</v>
      </c>
      <c r="C3165" s="8" t="str">
        <f>"赵凤翔"</f>
        <v>赵凤翔</v>
      </c>
      <c r="D3165" s="9" t="s">
        <v>928</v>
      </c>
    </row>
    <row r="3166" customHeight="1" spans="1:4">
      <c r="A3166" s="7">
        <v>3164</v>
      </c>
      <c r="B3166" s="8" t="s">
        <v>2005</v>
      </c>
      <c r="C3166" s="8" t="str">
        <f>"孙爱霞"</f>
        <v>孙爱霞</v>
      </c>
      <c r="D3166" s="9" t="s">
        <v>2167</v>
      </c>
    </row>
    <row r="3167" customHeight="1" spans="1:4">
      <c r="A3167" s="7">
        <v>3165</v>
      </c>
      <c r="B3167" s="8" t="s">
        <v>2005</v>
      </c>
      <c r="C3167" s="8" t="str">
        <f>"高欣"</f>
        <v>高欣</v>
      </c>
      <c r="D3167" s="9" t="s">
        <v>2168</v>
      </c>
    </row>
    <row r="3168" customHeight="1" spans="1:4">
      <c r="A3168" s="7">
        <v>3166</v>
      </c>
      <c r="B3168" s="8" t="s">
        <v>2005</v>
      </c>
      <c r="C3168" s="8" t="str">
        <f>"武静"</f>
        <v>武静</v>
      </c>
      <c r="D3168" s="9" t="s">
        <v>2169</v>
      </c>
    </row>
    <row r="3169" customHeight="1" spans="1:4">
      <c r="A3169" s="7">
        <v>3167</v>
      </c>
      <c r="B3169" s="8" t="s">
        <v>2005</v>
      </c>
      <c r="C3169" s="8" t="str">
        <f>"陈咪咪"</f>
        <v>陈咪咪</v>
      </c>
      <c r="D3169" s="9" t="s">
        <v>917</v>
      </c>
    </row>
    <row r="3170" customHeight="1" spans="1:4">
      <c r="A3170" s="7">
        <v>3168</v>
      </c>
      <c r="B3170" s="8" t="s">
        <v>2005</v>
      </c>
      <c r="C3170" s="8" t="str">
        <f>"邵秋语"</f>
        <v>邵秋语</v>
      </c>
      <c r="D3170" s="9" t="s">
        <v>2170</v>
      </c>
    </row>
    <row r="3171" customHeight="1" spans="1:4">
      <c r="A3171" s="7">
        <v>3169</v>
      </c>
      <c r="B3171" s="8" t="s">
        <v>2005</v>
      </c>
      <c r="C3171" s="8" t="str">
        <f>"林小菊"</f>
        <v>林小菊</v>
      </c>
      <c r="D3171" s="9" t="s">
        <v>620</v>
      </c>
    </row>
    <row r="3172" customHeight="1" spans="1:4">
      <c r="A3172" s="7">
        <v>3170</v>
      </c>
      <c r="B3172" s="8" t="s">
        <v>2005</v>
      </c>
      <c r="C3172" s="8" t="str">
        <f>"卓容江"</f>
        <v>卓容江</v>
      </c>
      <c r="D3172" s="9" t="s">
        <v>1911</v>
      </c>
    </row>
    <row r="3173" customHeight="1" spans="1:4">
      <c r="A3173" s="7">
        <v>3171</v>
      </c>
      <c r="B3173" s="8" t="s">
        <v>2005</v>
      </c>
      <c r="C3173" s="8" t="str">
        <f>"文丽莉"</f>
        <v>文丽莉</v>
      </c>
      <c r="D3173" s="9" t="s">
        <v>1041</v>
      </c>
    </row>
    <row r="3174" customHeight="1" spans="1:4">
      <c r="A3174" s="7">
        <v>3172</v>
      </c>
      <c r="B3174" s="8" t="s">
        <v>2005</v>
      </c>
      <c r="C3174" s="8" t="str">
        <f>"林丹惠"</f>
        <v>林丹惠</v>
      </c>
      <c r="D3174" s="9" t="s">
        <v>332</v>
      </c>
    </row>
    <row r="3175" customHeight="1" spans="1:4">
      <c r="A3175" s="7">
        <v>3173</v>
      </c>
      <c r="B3175" s="8" t="s">
        <v>2005</v>
      </c>
      <c r="C3175" s="8" t="str">
        <f>"刘三凤"</f>
        <v>刘三凤</v>
      </c>
      <c r="D3175" s="9" t="s">
        <v>2171</v>
      </c>
    </row>
    <row r="3176" customHeight="1" spans="1:4">
      <c r="A3176" s="7">
        <v>3174</v>
      </c>
      <c r="B3176" s="8" t="s">
        <v>2005</v>
      </c>
      <c r="C3176" s="8" t="str">
        <f>"李璐璐"</f>
        <v>李璐璐</v>
      </c>
      <c r="D3176" s="9" t="s">
        <v>2172</v>
      </c>
    </row>
    <row r="3177" customHeight="1" spans="1:4">
      <c r="A3177" s="7">
        <v>3175</v>
      </c>
      <c r="B3177" s="8" t="s">
        <v>2005</v>
      </c>
      <c r="C3177" s="8" t="str">
        <f>"刘晓青"</f>
        <v>刘晓青</v>
      </c>
      <c r="D3177" s="9" t="s">
        <v>332</v>
      </c>
    </row>
    <row r="3178" customHeight="1" spans="1:4">
      <c r="A3178" s="7">
        <v>3176</v>
      </c>
      <c r="B3178" s="8" t="s">
        <v>2005</v>
      </c>
      <c r="C3178" s="8" t="str">
        <f>"王身春"</f>
        <v>王身春</v>
      </c>
      <c r="D3178" s="9" t="s">
        <v>1251</v>
      </c>
    </row>
    <row r="3179" customHeight="1" spans="1:4">
      <c r="A3179" s="7">
        <v>3177</v>
      </c>
      <c r="B3179" s="8" t="s">
        <v>2005</v>
      </c>
      <c r="C3179" s="8" t="str">
        <f>"芦欣"</f>
        <v>芦欣</v>
      </c>
      <c r="D3179" s="9" t="s">
        <v>2173</v>
      </c>
    </row>
    <row r="3180" customHeight="1" spans="1:4">
      <c r="A3180" s="7">
        <v>3178</v>
      </c>
      <c r="B3180" s="8" t="s">
        <v>2005</v>
      </c>
      <c r="C3180" s="8" t="str">
        <f>"杨萍"</f>
        <v>杨萍</v>
      </c>
      <c r="D3180" s="9" t="s">
        <v>1654</v>
      </c>
    </row>
    <row r="3181" customHeight="1" spans="1:4">
      <c r="A3181" s="7">
        <v>3179</v>
      </c>
      <c r="B3181" s="8" t="s">
        <v>2005</v>
      </c>
      <c r="C3181" s="8" t="str">
        <f>"钟秋琴"</f>
        <v>钟秋琴</v>
      </c>
      <c r="D3181" s="9" t="s">
        <v>393</v>
      </c>
    </row>
    <row r="3182" customHeight="1" spans="1:4">
      <c r="A3182" s="7">
        <v>3180</v>
      </c>
      <c r="B3182" s="8" t="s">
        <v>2005</v>
      </c>
      <c r="C3182" s="8" t="str">
        <f>"罗茜"</f>
        <v>罗茜</v>
      </c>
      <c r="D3182" s="9" t="s">
        <v>2174</v>
      </c>
    </row>
    <row r="3183" customHeight="1" spans="1:4">
      <c r="A3183" s="7">
        <v>3181</v>
      </c>
      <c r="B3183" s="8" t="s">
        <v>2005</v>
      </c>
      <c r="C3183" s="8" t="str">
        <f>"阴南"</f>
        <v>阴南</v>
      </c>
      <c r="D3183" s="9" t="s">
        <v>2175</v>
      </c>
    </row>
    <row r="3184" customHeight="1" spans="1:4">
      <c r="A3184" s="7">
        <v>3182</v>
      </c>
      <c r="B3184" s="8" t="s">
        <v>2005</v>
      </c>
      <c r="C3184" s="8" t="str">
        <f>"杨璐"</f>
        <v>杨璐</v>
      </c>
      <c r="D3184" s="9" t="s">
        <v>2176</v>
      </c>
    </row>
    <row r="3185" customHeight="1" spans="1:4">
      <c r="A3185" s="7">
        <v>3183</v>
      </c>
      <c r="B3185" s="8" t="s">
        <v>2005</v>
      </c>
      <c r="C3185" s="8" t="str">
        <f>"谢丹丹"</f>
        <v>谢丹丹</v>
      </c>
      <c r="D3185" s="9" t="s">
        <v>2177</v>
      </c>
    </row>
    <row r="3186" customHeight="1" spans="1:4">
      <c r="A3186" s="7">
        <v>3184</v>
      </c>
      <c r="B3186" s="8" t="s">
        <v>2005</v>
      </c>
      <c r="C3186" s="8" t="str">
        <f>"沈娇娜"</f>
        <v>沈娇娜</v>
      </c>
      <c r="D3186" s="9" t="s">
        <v>2178</v>
      </c>
    </row>
    <row r="3187" customHeight="1" spans="1:4">
      <c r="A3187" s="7">
        <v>3185</v>
      </c>
      <c r="B3187" s="8" t="s">
        <v>2005</v>
      </c>
      <c r="C3187" s="8" t="str">
        <f>"彭庆"</f>
        <v>彭庆</v>
      </c>
      <c r="D3187" s="9" t="s">
        <v>2179</v>
      </c>
    </row>
    <row r="3188" customHeight="1" spans="1:4">
      <c r="A3188" s="7">
        <v>3186</v>
      </c>
      <c r="B3188" s="8" t="s">
        <v>2005</v>
      </c>
      <c r="C3188" s="8" t="str">
        <f>"李爽"</f>
        <v>李爽</v>
      </c>
      <c r="D3188" s="9" t="s">
        <v>2180</v>
      </c>
    </row>
    <row r="3189" customHeight="1" spans="1:4">
      <c r="A3189" s="7">
        <v>3187</v>
      </c>
      <c r="B3189" s="8" t="s">
        <v>2005</v>
      </c>
      <c r="C3189" s="8" t="str">
        <f>"李思娟"</f>
        <v>李思娟</v>
      </c>
      <c r="D3189" s="9" t="s">
        <v>2181</v>
      </c>
    </row>
    <row r="3190" customHeight="1" spans="1:4">
      <c r="A3190" s="7">
        <v>3188</v>
      </c>
      <c r="B3190" s="8" t="s">
        <v>2005</v>
      </c>
      <c r="C3190" s="8" t="str">
        <f>"蔡晋"</f>
        <v>蔡晋</v>
      </c>
      <c r="D3190" s="9" t="s">
        <v>2182</v>
      </c>
    </row>
    <row r="3191" customHeight="1" spans="1:4">
      <c r="A3191" s="7">
        <v>3189</v>
      </c>
      <c r="B3191" s="8" t="s">
        <v>2005</v>
      </c>
      <c r="C3191" s="8" t="str">
        <f>"钟月珊"</f>
        <v>钟月珊</v>
      </c>
      <c r="D3191" s="9" t="s">
        <v>2183</v>
      </c>
    </row>
    <row r="3192" customHeight="1" spans="1:4">
      <c r="A3192" s="7">
        <v>3190</v>
      </c>
      <c r="B3192" s="8" t="s">
        <v>2005</v>
      </c>
      <c r="C3192" s="8" t="str">
        <f>"陈秋伶"</f>
        <v>陈秋伶</v>
      </c>
      <c r="D3192" s="9" t="s">
        <v>2184</v>
      </c>
    </row>
    <row r="3193" customHeight="1" spans="1:4">
      <c r="A3193" s="7">
        <v>3191</v>
      </c>
      <c r="B3193" s="8" t="s">
        <v>2005</v>
      </c>
      <c r="C3193" s="8" t="str">
        <f>"吴娜娜"</f>
        <v>吴娜娜</v>
      </c>
      <c r="D3193" s="9" t="s">
        <v>2185</v>
      </c>
    </row>
    <row r="3194" customHeight="1" spans="1:4">
      <c r="A3194" s="7">
        <v>3192</v>
      </c>
      <c r="B3194" s="8" t="s">
        <v>2005</v>
      </c>
      <c r="C3194" s="8" t="str">
        <f>"杨梅"</f>
        <v>杨梅</v>
      </c>
      <c r="D3194" s="9" t="s">
        <v>2186</v>
      </c>
    </row>
    <row r="3195" customHeight="1" spans="1:4">
      <c r="A3195" s="7">
        <v>3193</v>
      </c>
      <c r="B3195" s="8" t="s">
        <v>2005</v>
      </c>
      <c r="C3195" s="8" t="str">
        <f>"周怡"</f>
        <v>周怡</v>
      </c>
      <c r="D3195" s="9" t="s">
        <v>2187</v>
      </c>
    </row>
    <row r="3196" customHeight="1" spans="1:4">
      <c r="A3196" s="7">
        <v>3194</v>
      </c>
      <c r="B3196" s="8" t="s">
        <v>2005</v>
      </c>
      <c r="C3196" s="8" t="str">
        <f>"李艳"</f>
        <v>李艳</v>
      </c>
      <c r="D3196" s="9" t="s">
        <v>2188</v>
      </c>
    </row>
    <row r="3197" customHeight="1" spans="1:4">
      <c r="A3197" s="7">
        <v>3195</v>
      </c>
      <c r="B3197" s="8" t="s">
        <v>2005</v>
      </c>
      <c r="C3197" s="8" t="str">
        <f>"陈蓉蓉"</f>
        <v>陈蓉蓉</v>
      </c>
      <c r="D3197" s="9" t="s">
        <v>2189</v>
      </c>
    </row>
    <row r="3198" customHeight="1" spans="1:4">
      <c r="A3198" s="7">
        <v>3196</v>
      </c>
      <c r="B3198" s="8" t="s">
        <v>2190</v>
      </c>
      <c r="C3198" s="8" t="str">
        <f>"王莹"</f>
        <v>王莹</v>
      </c>
      <c r="D3198" s="9" t="s">
        <v>2191</v>
      </c>
    </row>
    <row r="3199" customHeight="1" spans="1:4">
      <c r="A3199" s="7">
        <v>3197</v>
      </c>
      <c r="B3199" s="8" t="s">
        <v>2190</v>
      </c>
      <c r="C3199" s="8" t="str">
        <f>"黄慧"</f>
        <v>黄慧</v>
      </c>
      <c r="D3199" s="9" t="s">
        <v>2192</v>
      </c>
    </row>
    <row r="3200" customHeight="1" spans="1:4">
      <c r="A3200" s="7">
        <v>3198</v>
      </c>
      <c r="B3200" s="8" t="s">
        <v>2190</v>
      </c>
      <c r="C3200" s="8" t="str">
        <f>"张福莲"</f>
        <v>张福莲</v>
      </c>
      <c r="D3200" s="9" t="s">
        <v>95</v>
      </c>
    </row>
    <row r="3201" customHeight="1" spans="1:4">
      <c r="A3201" s="7">
        <v>3199</v>
      </c>
      <c r="B3201" s="8" t="s">
        <v>2190</v>
      </c>
      <c r="C3201" s="8" t="str">
        <f>"庞琼娇"</f>
        <v>庞琼娇</v>
      </c>
      <c r="D3201" s="9" t="s">
        <v>1159</v>
      </c>
    </row>
    <row r="3202" customHeight="1" spans="1:4">
      <c r="A3202" s="7">
        <v>3200</v>
      </c>
      <c r="B3202" s="8" t="s">
        <v>2190</v>
      </c>
      <c r="C3202" s="8" t="str">
        <f>"陈英"</f>
        <v>陈英</v>
      </c>
      <c r="D3202" s="9" t="s">
        <v>2193</v>
      </c>
    </row>
    <row r="3203" customHeight="1" spans="1:4">
      <c r="A3203" s="7">
        <v>3201</v>
      </c>
      <c r="B3203" s="8" t="s">
        <v>2190</v>
      </c>
      <c r="C3203" s="8" t="str">
        <f>"王昌龙"</f>
        <v>王昌龙</v>
      </c>
      <c r="D3203" s="9" t="s">
        <v>2194</v>
      </c>
    </row>
    <row r="3204" customHeight="1" spans="1:4">
      <c r="A3204" s="7">
        <v>3202</v>
      </c>
      <c r="B3204" s="8" t="s">
        <v>2190</v>
      </c>
      <c r="C3204" s="8" t="str">
        <f>"方铝玲"</f>
        <v>方铝玲</v>
      </c>
      <c r="D3204" s="9" t="s">
        <v>2195</v>
      </c>
    </row>
    <row r="3205" customHeight="1" spans="1:4">
      <c r="A3205" s="7">
        <v>3203</v>
      </c>
      <c r="B3205" s="8" t="s">
        <v>2190</v>
      </c>
      <c r="C3205" s="8" t="str">
        <f>"吴钟人"</f>
        <v>吴钟人</v>
      </c>
      <c r="D3205" s="9" t="s">
        <v>2196</v>
      </c>
    </row>
    <row r="3206" customHeight="1" spans="1:4">
      <c r="A3206" s="7">
        <v>3204</v>
      </c>
      <c r="B3206" s="8" t="s">
        <v>2190</v>
      </c>
      <c r="C3206" s="8" t="str">
        <f>"陈泰茜"</f>
        <v>陈泰茜</v>
      </c>
      <c r="D3206" s="9" t="s">
        <v>2197</v>
      </c>
    </row>
    <row r="3207" customHeight="1" spans="1:4">
      <c r="A3207" s="7">
        <v>3205</v>
      </c>
      <c r="B3207" s="8" t="s">
        <v>2190</v>
      </c>
      <c r="C3207" s="8" t="str">
        <f>"林能玲"</f>
        <v>林能玲</v>
      </c>
      <c r="D3207" s="9" t="s">
        <v>2198</v>
      </c>
    </row>
    <row r="3208" customHeight="1" spans="1:4">
      <c r="A3208" s="7">
        <v>3206</v>
      </c>
      <c r="B3208" s="8" t="s">
        <v>2190</v>
      </c>
      <c r="C3208" s="8" t="str">
        <f>"麦明芳"</f>
        <v>麦明芳</v>
      </c>
      <c r="D3208" s="9" t="s">
        <v>1404</v>
      </c>
    </row>
    <row r="3209" customHeight="1" spans="1:4">
      <c r="A3209" s="7">
        <v>3207</v>
      </c>
      <c r="B3209" s="8" t="s">
        <v>2190</v>
      </c>
      <c r="C3209" s="8" t="str">
        <f>"江咪"</f>
        <v>江咪</v>
      </c>
      <c r="D3209" s="9" t="s">
        <v>2199</v>
      </c>
    </row>
    <row r="3210" customHeight="1" spans="1:4">
      <c r="A3210" s="7">
        <v>3208</v>
      </c>
      <c r="B3210" s="8" t="s">
        <v>2190</v>
      </c>
      <c r="C3210" s="8" t="str">
        <f>"韦茜馨"</f>
        <v>韦茜馨</v>
      </c>
      <c r="D3210" s="9" t="s">
        <v>1402</v>
      </c>
    </row>
    <row r="3211" customHeight="1" spans="1:4">
      <c r="A3211" s="7">
        <v>3209</v>
      </c>
      <c r="B3211" s="8" t="s">
        <v>2190</v>
      </c>
      <c r="C3211" s="8" t="str">
        <f>"沈永贤"</f>
        <v>沈永贤</v>
      </c>
      <c r="D3211" s="9" t="s">
        <v>2200</v>
      </c>
    </row>
    <row r="3212" customHeight="1" spans="1:4">
      <c r="A3212" s="7">
        <v>3210</v>
      </c>
      <c r="B3212" s="8" t="s">
        <v>2190</v>
      </c>
      <c r="C3212" s="8" t="str">
        <f>"吴挺川"</f>
        <v>吴挺川</v>
      </c>
      <c r="D3212" s="9" t="s">
        <v>2201</v>
      </c>
    </row>
    <row r="3213" customHeight="1" spans="1:4">
      <c r="A3213" s="7">
        <v>3211</v>
      </c>
      <c r="B3213" s="8" t="s">
        <v>2190</v>
      </c>
      <c r="C3213" s="8" t="str">
        <f>"文珺"</f>
        <v>文珺</v>
      </c>
      <c r="D3213" s="9" t="s">
        <v>2202</v>
      </c>
    </row>
    <row r="3214" customHeight="1" spans="1:4">
      <c r="A3214" s="7">
        <v>3212</v>
      </c>
      <c r="B3214" s="8" t="s">
        <v>2190</v>
      </c>
      <c r="C3214" s="8" t="str">
        <f>"麦璐璐"</f>
        <v>麦璐璐</v>
      </c>
      <c r="D3214" s="9" t="s">
        <v>1694</v>
      </c>
    </row>
    <row r="3215" customHeight="1" spans="1:4">
      <c r="A3215" s="7">
        <v>3213</v>
      </c>
      <c r="B3215" s="8" t="s">
        <v>2190</v>
      </c>
      <c r="C3215" s="8" t="str">
        <f>"吉春列"</f>
        <v>吉春列</v>
      </c>
      <c r="D3215" s="9" t="s">
        <v>2203</v>
      </c>
    </row>
    <row r="3216" customHeight="1" spans="1:4">
      <c r="A3216" s="7">
        <v>3214</v>
      </c>
      <c r="B3216" s="8" t="s">
        <v>2190</v>
      </c>
      <c r="C3216" s="8" t="str">
        <f>"王婷婷"</f>
        <v>王婷婷</v>
      </c>
      <c r="D3216" s="9" t="s">
        <v>1868</v>
      </c>
    </row>
    <row r="3217" customHeight="1" spans="1:4">
      <c r="A3217" s="7">
        <v>3215</v>
      </c>
      <c r="B3217" s="8" t="s">
        <v>2190</v>
      </c>
      <c r="C3217" s="8" t="str">
        <f>"蔡雨昕"</f>
        <v>蔡雨昕</v>
      </c>
      <c r="D3217" s="9" t="s">
        <v>1623</v>
      </c>
    </row>
    <row r="3218" customHeight="1" spans="1:4">
      <c r="A3218" s="7">
        <v>3216</v>
      </c>
      <c r="B3218" s="8" t="s">
        <v>2190</v>
      </c>
      <c r="C3218" s="8" t="str">
        <f>"关博玲"</f>
        <v>关博玲</v>
      </c>
      <c r="D3218" s="9" t="s">
        <v>296</v>
      </c>
    </row>
    <row r="3219" customHeight="1" spans="1:4">
      <c r="A3219" s="7">
        <v>3217</v>
      </c>
      <c r="B3219" s="8" t="s">
        <v>2190</v>
      </c>
      <c r="C3219" s="8" t="str">
        <f>"赖文婷"</f>
        <v>赖文婷</v>
      </c>
      <c r="D3219" s="9" t="s">
        <v>1363</v>
      </c>
    </row>
    <row r="3220" customHeight="1" spans="1:4">
      <c r="A3220" s="7">
        <v>3218</v>
      </c>
      <c r="B3220" s="8" t="s">
        <v>2190</v>
      </c>
      <c r="C3220" s="8" t="str">
        <f>"刘雷"</f>
        <v>刘雷</v>
      </c>
      <c r="D3220" s="9" t="s">
        <v>2204</v>
      </c>
    </row>
    <row r="3221" customHeight="1" spans="1:4">
      <c r="A3221" s="7">
        <v>3219</v>
      </c>
      <c r="B3221" s="8" t="s">
        <v>2190</v>
      </c>
      <c r="C3221" s="8" t="str">
        <f>"陈秋霞"</f>
        <v>陈秋霞</v>
      </c>
      <c r="D3221" s="9" t="s">
        <v>24</v>
      </c>
    </row>
    <row r="3222" customHeight="1" spans="1:4">
      <c r="A3222" s="7">
        <v>3220</v>
      </c>
      <c r="B3222" s="8" t="s">
        <v>2190</v>
      </c>
      <c r="C3222" s="8" t="str">
        <f>"陈世礼"</f>
        <v>陈世礼</v>
      </c>
      <c r="D3222" s="9" t="s">
        <v>1988</v>
      </c>
    </row>
    <row r="3223" customHeight="1" spans="1:4">
      <c r="A3223" s="7">
        <v>3221</v>
      </c>
      <c r="B3223" s="8" t="s">
        <v>2190</v>
      </c>
      <c r="C3223" s="8" t="str">
        <f>"廖业婷"</f>
        <v>廖业婷</v>
      </c>
      <c r="D3223" s="9" t="s">
        <v>2205</v>
      </c>
    </row>
    <row r="3224" customHeight="1" spans="1:4">
      <c r="A3224" s="7">
        <v>3222</v>
      </c>
      <c r="B3224" s="8" t="s">
        <v>2190</v>
      </c>
      <c r="C3224" s="8" t="str">
        <f>"王娇妹"</f>
        <v>王娇妹</v>
      </c>
      <c r="D3224" s="9" t="s">
        <v>390</v>
      </c>
    </row>
    <row r="3225" customHeight="1" spans="1:4">
      <c r="A3225" s="7">
        <v>3223</v>
      </c>
      <c r="B3225" s="8" t="s">
        <v>2190</v>
      </c>
      <c r="C3225" s="8" t="str">
        <f>"刘婷"</f>
        <v>刘婷</v>
      </c>
      <c r="D3225" s="9" t="s">
        <v>1293</v>
      </c>
    </row>
    <row r="3226" customHeight="1" spans="1:4">
      <c r="A3226" s="7">
        <v>3224</v>
      </c>
      <c r="B3226" s="8" t="s">
        <v>2190</v>
      </c>
      <c r="C3226" s="8" t="str">
        <f>"薛胜辉"</f>
        <v>薛胜辉</v>
      </c>
      <c r="D3226" s="9" t="s">
        <v>2206</v>
      </c>
    </row>
    <row r="3227" customHeight="1" spans="1:4">
      <c r="A3227" s="7">
        <v>3225</v>
      </c>
      <c r="B3227" s="8" t="s">
        <v>2190</v>
      </c>
      <c r="C3227" s="8" t="str">
        <f>"卢运芳"</f>
        <v>卢运芳</v>
      </c>
      <c r="D3227" s="9" t="s">
        <v>1798</v>
      </c>
    </row>
    <row r="3228" customHeight="1" spans="1:4">
      <c r="A3228" s="7">
        <v>3226</v>
      </c>
      <c r="B3228" s="8" t="s">
        <v>2190</v>
      </c>
      <c r="C3228" s="8" t="str">
        <f>"苏海壮"</f>
        <v>苏海壮</v>
      </c>
      <c r="D3228" s="9" t="s">
        <v>2207</v>
      </c>
    </row>
    <row r="3229" customHeight="1" spans="1:4">
      <c r="A3229" s="7">
        <v>3227</v>
      </c>
      <c r="B3229" s="8" t="s">
        <v>2190</v>
      </c>
      <c r="C3229" s="8" t="str">
        <f>"许子敏"</f>
        <v>许子敏</v>
      </c>
      <c r="D3229" s="9" t="s">
        <v>2208</v>
      </c>
    </row>
    <row r="3230" customHeight="1" spans="1:4">
      <c r="A3230" s="7">
        <v>3228</v>
      </c>
      <c r="B3230" s="8" t="s">
        <v>2190</v>
      </c>
      <c r="C3230" s="8" t="str">
        <f>"符梅爱"</f>
        <v>符梅爱</v>
      </c>
      <c r="D3230" s="9" t="s">
        <v>2209</v>
      </c>
    </row>
    <row r="3231" customHeight="1" spans="1:4">
      <c r="A3231" s="7">
        <v>3229</v>
      </c>
      <c r="B3231" s="8" t="s">
        <v>2190</v>
      </c>
      <c r="C3231" s="8" t="str">
        <f>"鄢立平"</f>
        <v>鄢立平</v>
      </c>
      <c r="D3231" s="9" t="s">
        <v>2210</v>
      </c>
    </row>
    <row r="3232" customHeight="1" spans="1:4">
      <c r="A3232" s="7">
        <v>3230</v>
      </c>
      <c r="B3232" s="8" t="s">
        <v>2190</v>
      </c>
      <c r="C3232" s="8" t="str">
        <f>"张碧玲"</f>
        <v>张碧玲</v>
      </c>
      <c r="D3232" s="9" t="s">
        <v>2211</v>
      </c>
    </row>
    <row r="3233" customHeight="1" spans="1:4">
      <c r="A3233" s="7">
        <v>3231</v>
      </c>
      <c r="B3233" s="8" t="s">
        <v>2190</v>
      </c>
      <c r="C3233" s="8" t="str">
        <f>"王一丞"</f>
        <v>王一丞</v>
      </c>
      <c r="D3233" s="9" t="s">
        <v>2212</v>
      </c>
    </row>
    <row r="3234" customHeight="1" spans="1:4">
      <c r="A3234" s="7">
        <v>3232</v>
      </c>
      <c r="B3234" s="8" t="s">
        <v>2190</v>
      </c>
      <c r="C3234" s="8" t="str">
        <f>"吕精妹"</f>
        <v>吕精妹</v>
      </c>
      <c r="D3234" s="9" t="s">
        <v>947</v>
      </c>
    </row>
    <row r="3235" customHeight="1" spans="1:4">
      <c r="A3235" s="7">
        <v>3233</v>
      </c>
      <c r="B3235" s="8" t="s">
        <v>2190</v>
      </c>
      <c r="C3235" s="8" t="str">
        <f>"赵开均"</f>
        <v>赵开均</v>
      </c>
      <c r="D3235" s="9" t="s">
        <v>2213</v>
      </c>
    </row>
    <row r="3236" customHeight="1" spans="1:4">
      <c r="A3236" s="7">
        <v>3234</v>
      </c>
      <c r="B3236" s="8" t="s">
        <v>2190</v>
      </c>
      <c r="C3236" s="8" t="str">
        <f>"周碟"</f>
        <v>周碟</v>
      </c>
      <c r="D3236" s="9" t="s">
        <v>928</v>
      </c>
    </row>
    <row r="3237" customHeight="1" spans="1:4">
      <c r="A3237" s="7">
        <v>3235</v>
      </c>
      <c r="B3237" s="8" t="s">
        <v>2190</v>
      </c>
      <c r="C3237" s="8" t="str">
        <f>"王世才"</f>
        <v>王世才</v>
      </c>
      <c r="D3237" s="9" t="s">
        <v>2214</v>
      </c>
    </row>
    <row r="3238" customHeight="1" spans="1:4">
      <c r="A3238" s="7">
        <v>3236</v>
      </c>
      <c r="B3238" s="8" t="s">
        <v>2190</v>
      </c>
      <c r="C3238" s="8" t="str">
        <f>"颜碧凡"</f>
        <v>颜碧凡</v>
      </c>
      <c r="D3238" s="9" t="s">
        <v>2215</v>
      </c>
    </row>
    <row r="3239" customHeight="1" spans="1:4">
      <c r="A3239" s="7">
        <v>3237</v>
      </c>
      <c r="B3239" s="8" t="s">
        <v>2190</v>
      </c>
      <c r="C3239" s="8" t="str">
        <f>"唐国"</f>
        <v>唐国</v>
      </c>
      <c r="D3239" s="9" t="s">
        <v>1031</v>
      </c>
    </row>
    <row r="3240" customHeight="1" spans="1:4">
      <c r="A3240" s="7">
        <v>3238</v>
      </c>
      <c r="B3240" s="8" t="s">
        <v>2190</v>
      </c>
      <c r="C3240" s="8" t="str">
        <f>"吴贵美"</f>
        <v>吴贵美</v>
      </c>
      <c r="D3240" s="9" t="s">
        <v>228</v>
      </c>
    </row>
    <row r="3241" customHeight="1" spans="1:4">
      <c r="A3241" s="7">
        <v>3239</v>
      </c>
      <c r="B3241" s="8" t="s">
        <v>2190</v>
      </c>
      <c r="C3241" s="8" t="str">
        <f>"陈遵安"</f>
        <v>陈遵安</v>
      </c>
      <c r="D3241" s="9" t="s">
        <v>2216</v>
      </c>
    </row>
    <row r="3242" customHeight="1" spans="1:4">
      <c r="A3242" s="7">
        <v>3240</v>
      </c>
      <c r="B3242" s="8" t="s">
        <v>2190</v>
      </c>
      <c r="C3242" s="8" t="str">
        <f>"康国娇"</f>
        <v>康国娇</v>
      </c>
      <c r="D3242" s="9" t="s">
        <v>644</v>
      </c>
    </row>
    <row r="3243" customHeight="1" spans="1:4">
      <c r="A3243" s="7">
        <v>3241</v>
      </c>
      <c r="B3243" s="8" t="s">
        <v>2190</v>
      </c>
      <c r="C3243" s="8" t="str">
        <f>"桂年秋"</f>
        <v>桂年秋</v>
      </c>
      <c r="D3243" s="9" t="s">
        <v>212</v>
      </c>
    </row>
    <row r="3244" customHeight="1" spans="1:4">
      <c r="A3244" s="7">
        <v>3242</v>
      </c>
      <c r="B3244" s="8" t="s">
        <v>2190</v>
      </c>
      <c r="C3244" s="8" t="str">
        <f>"庞家悦"</f>
        <v>庞家悦</v>
      </c>
      <c r="D3244" s="9" t="s">
        <v>2217</v>
      </c>
    </row>
    <row r="3245" customHeight="1" spans="1:4">
      <c r="A3245" s="7">
        <v>3243</v>
      </c>
      <c r="B3245" s="8" t="s">
        <v>2190</v>
      </c>
      <c r="C3245" s="8" t="str">
        <f>"苏孟霞"</f>
        <v>苏孟霞</v>
      </c>
      <c r="D3245" s="9" t="s">
        <v>2218</v>
      </c>
    </row>
    <row r="3246" customHeight="1" spans="1:4">
      <c r="A3246" s="7">
        <v>3244</v>
      </c>
      <c r="B3246" s="8" t="s">
        <v>2190</v>
      </c>
      <c r="C3246" s="8" t="str">
        <f>"王彩丹"</f>
        <v>王彩丹</v>
      </c>
      <c r="D3246" s="9" t="s">
        <v>2219</v>
      </c>
    </row>
    <row r="3247" customHeight="1" spans="1:4">
      <c r="A3247" s="7">
        <v>3245</v>
      </c>
      <c r="B3247" s="8" t="s">
        <v>2190</v>
      </c>
      <c r="C3247" s="8" t="str">
        <f>"陈娜"</f>
        <v>陈娜</v>
      </c>
      <c r="D3247" s="9" t="s">
        <v>51</v>
      </c>
    </row>
    <row r="3248" customHeight="1" spans="1:4">
      <c r="A3248" s="7">
        <v>3246</v>
      </c>
      <c r="B3248" s="8" t="s">
        <v>2190</v>
      </c>
      <c r="C3248" s="8" t="str">
        <f>"陈振翔"</f>
        <v>陈振翔</v>
      </c>
      <c r="D3248" s="9" t="s">
        <v>2220</v>
      </c>
    </row>
    <row r="3249" customHeight="1" spans="1:4">
      <c r="A3249" s="7">
        <v>3247</v>
      </c>
      <c r="B3249" s="8" t="s">
        <v>2190</v>
      </c>
      <c r="C3249" s="8" t="str">
        <f>"刘西菊"</f>
        <v>刘西菊</v>
      </c>
      <c r="D3249" s="9" t="s">
        <v>320</v>
      </c>
    </row>
    <row r="3250" customHeight="1" spans="1:4">
      <c r="A3250" s="7">
        <v>3248</v>
      </c>
      <c r="B3250" s="8" t="s">
        <v>2190</v>
      </c>
      <c r="C3250" s="8" t="str">
        <f>"曾玉娟"</f>
        <v>曾玉娟</v>
      </c>
      <c r="D3250" s="9" t="s">
        <v>465</v>
      </c>
    </row>
    <row r="3251" customHeight="1" spans="1:4">
      <c r="A3251" s="7">
        <v>3249</v>
      </c>
      <c r="B3251" s="8" t="s">
        <v>2190</v>
      </c>
      <c r="C3251" s="8" t="str">
        <f>"陈青慧"</f>
        <v>陈青慧</v>
      </c>
      <c r="D3251" s="9" t="s">
        <v>1293</v>
      </c>
    </row>
    <row r="3252" customHeight="1" spans="1:4">
      <c r="A3252" s="7">
        <v>3250</v>
      </c>
      <c r="B3252" s="8" t="s">
        <v>2190</v>
      </c>
      <c r="C3252" s="8" t="str">
        <f>"赵裔佳"</f>
        <v>赵裔佳</v>
      </c>
      <c r="D3252" s="9" t="s">
        <v>2221</v>
      </c>
    </row>
    <row r="3253" customHeight="1" spans="1:4">
      <c r="A3253" s="7">
        <v>3251</v>
      </c>
      <c r="B3253" s="8" t="s">
        <v>2190</v>
      </c>
      <c r="C3253" s="8" t="str">
        <f>"朱师华"</f>
        <v>朱师华</v>
      </c>
      <c r="D3253" s="9" t="s">
        <v>2222</v>
      </c>
    </row>
    <row r="3254" customHeight="1" spans="1:4">
      <c r="A3254" s="7">
        <v>3252</v>
      </c>
      <c r="B3254" s="8" t="s">
        <v>2190</v>
      </c>
      <c r="C3254" s="8" t="str">
        <f>"胥路迪"</f>
        <v>胥路迪</v>
      </c>
      <c r="D3254" s="9" t="s">
        <v>2223</v>
      </c>
    </row>
    <row r="3255" customHeight="1" spans="1:4">
      <c r="A3255" s="7">
        <v>3253</v>
      </c>
      <c r="B3255" s="8" t="s">
        <v>2190</v>
      </c>
      <c r="C3255" s="8" t="str">
        <f>"谭发山"</f>
        <v>谭发山</v>
      </c>
      <c r="D3255" s="9" t="s">
        <v>2224</v>
      </c>
    </row>
    <row r="3256" customHeight="1" spans="1:4">
      <c r="A3256" s="7">
        <v>3254</v>
      </c>
      <c r="B3256" s="8" t="s">
        <v>2190</v>
      </c>
      <c r="C3256" s="8" t="str">
        <f>"彭金梅"</f>
        <v>彭金梅</v>
      </c>
      <c r="D3256" s="9" t="s">
        <v>2225</v>
      </c>
    </row>
    <row r="3257" customHeight="1" spans="1:4">
      <c r="A3257" s="7">
        <v>3255</v>
      </c>
      <c r="B3257" s="8" t="s">
        <v>2190</v>
      </c>
      <c r="C3257" s="8" t="str">
        <f>"程丹"</f>
        <v>程丹</v>
      </c>
      <c r="D3257" s="9" t="s">
        <v>2226</v>
      </c>
    </row>
    <row r="3258" customHeight="1" spans="1:4">
      <c r="A3258" s="7">
        <v>3256</v>
      </c>
      <c r="B3258" s="8" t="s">
        <v>2190</v>
      </c>
      <c r="C3258" s="8" t="str">
        <f>"张文盈"</f>
        <v>张文盈</v>
      </c>
      <c r="D3258" s="9" t="s">
        <v>30</v>
      </c>
    </row>
    <row r="3259" customHeight="1" spans="1:4">
      <c r="A3259" s="7">
        <v>3257</v>
      </c>
      <c r="B3259" s="8" t="s">
        <v>2190</v>
      </c>
      <c r="C3259" s="8" t="str">
        <f>"林明玉"</f>
        <v>林明玉</v>
      </c>
      <c r="D3259" s="9" t="s">
        <v>624</v>
      </c>
    </row>
    <row r="3260" customHeight="1" spans="1:4">
      <c r="A3260" s="7">
        <v>3258</v>
      </c>
      <c r="B3260" s="8" t="s">
        <v>2190</v>
      </c>
      <c r="C3260" s="8" t="str">
        <f>"陈丽娇"</f>
        <v>陈丽娇</v>
      </c>
      <c r="D3260" s="9" t="s">
        <v>1145</v>
      </c>
    </row>
    <row r="3261" customHeight="1" spans="1:4">
      <c r="A3261" s="7">
        <v>3259</v>
      </c>
      <c r="B3261" s="8" t="s">
        <v>2190</v>
      </c>
      <c r="C3261" s="8" t="str">
        <f>"符传机"</f>
        <v>符传机</v>
      </c>
      <c r="D3261" s="9" t="s">
        <v>2227</v>
      </c>
    </row>
    <row r="3262" customHeight="1" spans="1:4">
      <c r="A3262" s="7">
        <v>3260</v>
      </c>
      <c r="B3262" s="8" t="s">
        <v>2190</v>
      </c>
      <c r="C3262" s="8" t="str">
        <f>"羊良松"</f>
        <v>羊良松</v>
      </c>
      <c r="D3262" s="9" t="s">
        <v>2228</v>
      </c>
    </row>
    <row r="3263" customHeight="1" spans="1:4">
      <c r="A3263" s="7">
        <v>3261</v>
      </c>
      <c r="B3263" s="8" t="s">
        <v>2190</v>
      </c>
      <c r="C3263" s="8" t="str">
        <f>"符式慧"</f>
        <v>符式慧</v>
      </c>
      <c r="D3263" s="9" t="s">
        <v>1728</v>
      </c>
    </row>
    <row r="3264" customHeight="1" spans="1:4">
      <c r="A3264" s="7">
        <v>3262</v>
      </c>
      <c r="B3264" s="8" t="s">
        <v>2190</v>
      </c>
      <c r="C3264" s="8" t="str">
        <f>"杨清雅"</f>
        <v>杨清雅</v>
      </c>
      <c r="D3264" s="9" t="s">
        <v>1132</v>
      </c>
    </row>
    <row r="3265" customHeight="1" spans="1:4">
      <c r="A3265" s="7">
        <v>3263</v>
      </c>
      <c r="B3265" s="8" t="s">
        <v>2190</v>
      </c>
      <c r="C3265" s="8" t="str">
        <f>"徐发吉"</f>
        <v>徐发吉</v>
      </c>
      <c r="D3265" s="9" t="s">
        <v>2229</v>
      </c>
    </row>
    <row r="3266" customHeight="1" spans="1:4">
      <c r="A3266" s="7">
        <v>3264</v>
      </c>
      <c r="B3266" s="8" t="s">
        <v>2190</v>
      </c>
      <c r="C3266" s="8" t="str">
        <f>"王安娜"</f>
        <v>王安娜</v>
      </c>
      <c r="D3266" s="9" t="s">
        <v>519</v>
      </c>
    </row>
    <row r="3267" customHeight="1" spans="1:4">
      <c r="A3267" s="7">
        <v>3265</v>
      </c>
      <c r="B3267" s="8" t="s">
        <v>2190</v>
      </c>
      <c r="C3267" s="8" t="str">
        <f>"吴丽姑"</f>
        <v>吴丽姑</v>
      </c>
      <c r="D3267" s="9" t="s">
        <v>1441</v>
      </c>
    </row>
    <row r="3268" customHeight="1" spans="1:4">
      <c r="A3268" s="7">
        <v>3266</v>
      </c>
      <c r="B3268" s="8" t="s">
        <v>2190</v>
      </c>
      <c r="C3268" s="8" t="str">
        <f>"吉才静"</f>
        <v>吉才静</v>
      </c>
      <c r="D3268" s="9" t="s">
        <v>2230</v>
      </c>
    </row>
    <row r="3269" customHeight="1" spans="1:4">
      <c r="A3269" s="7">
        <v>3267</v>
      </c>
      <c r="B3269" s="8" t="s">
        <v>2190</v>
      </c>
      <c r="C3269" s="8" t="str">
        <f>"林丽娜"</f>
        <v>林丽娜</v>
      </c>
      <c r="D3269" s="9" t="s">
        <v>1724</v>
      </c>
    </row>
    <row r="3270" customHeight="1" spans="1:4">
      <c r="A3270" s="7">
        <v>3268</v>
      </c>
      <c r="B3270" s="8" t="s">
        <v>2190</v>
      </c>
      <c r="C3270" s="8" t="str">
        <f>"梅啟艳"</f>
        <v>梅啟艳</v>
      </c>
      <c r="D3270" s="9" t="s">
        <v>1937</v>
      </c>
    </row>
    <row r="3271" customHeight="1" spans="1:4">
      <c r="A3271" s="7">
        <v>3269</v>
      </c>
      <c r="B3271" s="8" t="s">
        <v>2190</v>
      </c>
      <c r="C3271" s="8" t="str">
        <f>"王丽"</f>
        <v>王丽</v>
      </c>
      <c r="D3271" s="9" t="s">
        <v>2231</v>
      </c>
    </row>
    <row r="3272" customHeight="1" spans="1:4">
      <c r="A3272" s="7">
        <v>3270</v>
      </c>
      <c r="B3272" s="8" t="s">
        <v>2190</v>
      </c>
      <c r="C3272" s="8" t="str">
        <f>"张珠韵"</f>
        <v>张珠韵</v>
      </c>
      <c r="D3272" s="9" t="s">
        <v>1395</v>
      </c>
    </row>
    <row r="3273" customHeight="1" spans="1:4">
      <c r="A3273" s="7">
        <v>3271</v>
      </c>
      <c r="B3273" s="8" t="s">
        <v>2190</v>
      </c>
      <c r="C3273" s="8" t="str">
        <f>"许伟玲"</f>
        <v>许伟玲</v>
      </c>
      <c r="D3273" s="9" t="s">
        <v>663</v>
      </c>
    </row>
    <row r="3274" customHeight="1" spans="1:4">
      <c r="A3274" s="7">
        <v>3272</v>
      </c>
      <c r="B3274" s="8" t="s">
        <v>2190</v>
      </c>
      <c r="C3274" s="8" t="str">
        <f>"梁永凤"</f>
        <v>梁永凤</v>
      </c>
      <c r="D3274" s="9" t="s">
        <v>332</v>
      </c>
    </row>
    <row r="3275" customHeight="1" spans="1:4">
      <c r="A3275" s="7">
        <v>3273</v>
      </c>
      <c r="B3275" s="8" t="s">
        <v>2190</v>
      </c>
      <c r="C3275" s="8" t="str">
        <f>"陈文娇"</f>
        <v>陈文娇</v>
      </c>
      <c r="D3275" s="9" t="s">
        <v>2232</v>
      </c>
    </row>
    <row r="3276" customHeight="1" spans="1:4">
      <c r="A3276" s="7">
        <v>3274</v>
      </c>
      <c r="B3276" s="8" t="s">
        <v>2190</v>
      </c>
      <c r="C3276" s="8" t="str">
        <f>"高秀皇"</f>
        <v>高秀皇</v>
      </c>
      <c r="D3276" s="9" t="s">
        <v>2233</v>
      </c>
    </row>
    <row r="3277" customHeight="1" spans="1:4">
      <c r="A3277" s="7">
        <v>3275</v>
      </c>
      <c r="B3277" s="8" t="s">
        <v>2190</v>
      </c>
      <c r="C3277" s="8" t="str">
        <f>"王雅婷"</f>
        <v>王雅婷</v>
      </c>
      <c r="D3277" s="9" t="s">
        <v>2234</v>
      </c>
    </row>
    <row r="3278" customHeight="1" spans="1:4">
      <c r="A3278" s="7">
        <v>3276</v>
      </c>
      <c r="B3278" s="8" t="s">
        <v>2190</v>
      </c>
      <c r="C3278" s="8" t="str">
        <f>"陈佳"</f>
        <v>陈佳</v>
      </c>
      <c r="D3278" s="9" t="s">
        <v>422</v>
      </c>
    </row>
    <row r="3279" customHeight="1" spans="1:4">
      <c r="A3279" s="7">
        <v>3277</v>
      </c>
      <c r="B3279" s="8" t="s">
        <v>2190</v>
      </c>
      <c r="C3279" s="8" t="str">
        <f>"陈海龙"</f>
        <v>陈海龙</v>
      </c>
      <c r="D3279" s="9" t="s">
        <v>2235</v>
      </c>
    </row>
    <row r="3280" customHeight="1" spans="1:4">
      <c r="A3280" s="7">
        <v>3278</v>
      </c>
      <c r="B3280" s="8" t="s">
        <v>2190</v>
      </c>
      <c r="C3280" s="8" t="str">
        <f>"陈亚志"</f>
        <v>陈亚志</v>
      </c>
      <c r="D3280" s="9" t="s">
        <v>2236</v>
      </c>
    </row>
    <row r="3281" customHeight="1" spans="1:4">
      <c r="A3281" s="7">
        <v>3279</v>
      </c>
      <c r="B3281" s="8" t="s">
        <v>2190</v>
      </c>
      <c r="C3281" s="8" t="str">
        <f>"林剑锋"</f>
        <v>林剑锋</v>
      </c>
      <c r="D3281" s="9" t="s">
        <v>2237</v>
      </c>
    </row>
    <row r="3282" customHeight="1" spans="1:4">
      <c r="A3282" s="7">
        <v>3280</v>
      </c>
      <c r="B3282" s="8" t="s">
        <v>2190</v>
      </c>
      <c r="C3282" s="8" t="str">
        <f>"王丹丹"</f>
        <v>王丹丹</v>
      </c>
      <c r="D3282" s="9" t="s">
        <v>658</v>
      </c>
    </row>
    <row r="3283" customHeight="1" spans="1:4">
      <c r="A3283" s="7">
        <v>3281</v>
      </c>
      <c r="B3283" s="8" t="s">
        <v>2190</v>
      </c>
      <c r="C3283" s="8" t="str">
        <f>"孙显新"</f>
        <v>孙显新</v>
      </c>
      <c r="D3283" s="9" t="s">
        <v>2238</v>
      </c>
    </row>
    <row r="3284" customHeight="1" spans="1:4">
      <c r="A3284" s="7">
        <v>3282</v>
      </c>
      <c r="B3284" s="8" t="s">
        <v>2190</v>
      </c>
      <c r="C3284" s="8" t="str">
        <f>"闫寒"</f>
        <v>闫寒</v>
      </c>
      <c r="D3284" s="9" t="s">
        <v>2239</v>
      </c>
    </row>
    <row r="3285" customHeight="1" spans="1:4">
      <c r="A3285" s="7">
        <v>3283</v>
      </c>
      <c r="B3285" s="8" t="s">
        <v>2190</v>
      </c>
      <c r="C3285" s="8" t="str">
        <f>"李小婷"</f>
        <v>李小婷</v>
      </c>
      <c r="D3285" s="9" t="s">
        <v>79</v>
      </c>
    </row>
    <row r="3286" customHeight="1" spans="1:4">
      <c r="A3286" s="7">
        <v>3284</v>
      </c>
      <c r="B3286" s="8" t="s">
        <v>2190</v>
      </c>
      <c r="C3286" s="8" t="str">
        <f>"郑少玉"</f>
        <v>郑少玉</v>
      </c>
      <c r="D3286" s="9" t="s">
        <v>803</v>
      </c>
    </row>
    <row r="3287" customHeight="1" spans="1:4">
      <c r="A3287" s="7">
        <v>3285</v>
      </c>
      <c r="B3287" s="8" t="s">
        <v>2190</v>
      </c>
      <c r="C3287" s="8" t="str">
        <f>"张银雪"</f>
        <v>张银雪</v>
      </c>
      <c r="D3287" s="9" t="s">
        <v>2240</v>
      </c>
    </row>
    <row r="3288" customHeight="1" spans="1:4">
      <c r="A3288" s="7">
        <v>3286</v>
      </c>
      <c r="B3288" s="8" t="s">
        <v>2190</v>
      </c>
      <c r="C3288" s="8" t="str">
        <f>"符芳源"</f>
        <v>符芳源</v>
      </c>
      <c r="D3288" s="9" t="s">
        <v>2241</v>
      </c>
    </row>
    <row r="3289" customHeight="1" spans="1:4">
      <c r="A3289" s="7">
        <v>3287</v>
      </c>
      <c r="B3289" s="8" t="s">
        <v>2190</v>
      </c>
      <c r="C3289" s="8" t="str">
        <f>"周冬雪"</f>
        <v>周冬雪</v>
      </c>
      <c r="D3289" s="9" t="s">
        <v>107</v>
      </c>
    </row>
    <row r="3290" customHeight="1" spans="1:4">
      <c r="A3290" s="7">
        <v>3288</v>
      </c>
      <c r="B3290" s="8" t="s">
        <v>2190</v>
      </c>
      <c r="C3290" s="8" t="str">
        <f>"王娇琳"</f>
        <v>王娇琳</v>
      </c>
      <c r="D3290" s="9" t="s">
        <v>63</v>
      </c>
    </row>
    <row r="3291" customHeight="1" spans="1:4">
      <c r="A3291" s="7">
        <v>3289</v>
      </c>
      <c r="B3291" s="8" t="s">
        <v>2190</v>
      </c>
      <c r="C3291" s="8" t="str">
        <f>"林宇静"</f>
        <v>林宇静</v>
      </c>
      <c r="D3291" s="9" t="s">
        <v>1091</v>
      </c>
    </row>
    <row r="3292" customHeight="1" spans="1:4">
      <c r="A3292" s="7">
        <v>3290</v>
      </c>
      <c r="B3292" s="8" t="s">
        <v>2190</v>
      </c>
      <c r="C3292" s="8" t="str">
        <f>"章洁"</f>
        <v>章洁</v>
      </c>
      <c r="D3292" s="9" t="s">
        <v>2242</v>
      </c>
    </row>
    <row r="3293" customHeight="1" spans="1:4">
      <c r="A3293" s="7">
        <v>3291</v>
      </c>
      <c r="B3293" s="8" t="s">
        <v>2190</v>
      </c>
      <c r="C3293" s="8" t="str">
        <f>"罗德翠"</f>
        <v>罗德翠</v>
      </c>
      <c r="D3293" s="9" t="s">
        <v>472</v>
      </c>
    </row>
    <row r="3294" customHeight="1" spans="1:4">
      <c r="A3294" s="7">
        <v>3292</v>
      </c>
      <c r="B3294" s="8" t="s">
        <v>2190</v>
      </c>
      <c r="C3294" s="8" t="str">
        <f>"文春娥"</f>
        <v>文春娥</v>
      </c>
      <c r="D3294" s="9" t="s">
        <v>2243</v>
      </c>
    </row>
    <row r="3295" customHeight="1" spans="1:4">
      <c r="A3295" s="7">
        <v>3293</v>
      </c>
      <c r="B3295" s="8" t="s">
        <v>2190</v>
      </c>
      <c r="C3295" s="8" t="str">
        <f>"容子"</f>
        <v>容子</v>
      </c>
      <c r="D3295" s="9" t="s">
        <v>1159</v>
      </c>
    </row>
    <row r="3296" customHeight="1" spans="1:4">
      <c r="A3296" s="7">
        <v>3294</v>
      </c>
      <c r="B3296" s="8" t="s">
        <v>2190</v>
      </c>
      <c r="C3296" s="8" t="str">
        <f>"陈巧敏"</f>
        <v>陈巧敏</v>
      </c>
      <c r="D3296" s="9" t="s">
        <v>420</v>
      </c>
    </row>
    <row r="3297" customHeight="1" spans="1:4">
      <c r="A3297" s="7">
        <v>3295</v>
      </c>
      <c r="B3297" s="8" t="s">
        <v>2190</v>
      </c>
      <c r="C3297" s="8" t="str">
        <f>"许芳婷"</f>
        <v>许芳婷</v>
      </c>
      <c r="D3297" s="9" t="s">
        <v>421</v>
      </c>
    </row>
    <row r="3298" customHeight="1" spans="1:4">
      <c r="A3298" s="7">
        <v>3296</v>
      </c>
      <c r="B3298" s="8" t="s">
        <v>2190</v>
      </c>
      <c r="C3298" s="8" t="str">
        <f>"游媚"</f>
        <v>游媚</v>
      </c>
      <c r="D3298" s="9" t="s">
        <v>2150</v>
      </c>
    </row>
    <row r="3299" customHeight="1" spans="1:4">
      <c r="A3299" s="7">
        <v>3297</v>
      </c>
      <c r="B3299" s="8" t="s">
        <v>2190</v>
      </c>
      <c r="C3299" s="8" t="str">
        <f>"杜婧"</f>
        <v>杜婧</v>
      </c>
      <c r="D3299" s="9" t="s">
        <v>2244</v>
      </c>
    </row>
    <row r="3300" customHeight="1" spans="1:4">
      <c r="A3300" s="7">
        <v>3298</v>
      </c>
      <c r="B3300" s="8" t="s">
        <v>2190</v>
      </c>
      <c r="C3300" s="8" t="str">
        <f>"胡涛涛"</f>
        <v>胡涛涛</v>
      </c>
      <c r="D3300" s="9" t="s">
        <v>1574</v>
      </c>
    </row>
    <row r="3301" customHeight="1" spans="1:4">
      <c r="A3301" s="7">
        <v>3299</v>
      </c>
      <c r="B3301" s="8" t="s">
        <v>2190</v>
      </c>
      <c r="C3301" s="8" t="str">
        <f>"陈亚婷"</f>
        <v>陈亚婷</v>
      </c>
      <c r="D3301" s="9" t="s">
        <v>1201</v>
      </c>
    </row>
    <row r="3302" customHeight="1" spans="1:4">
      <c r="A3302" s="7">
        <v>3300</v>
      </c>
      <c r="B3302" s="8" t="s">
        <v>2190</v>
      </c>
      <c r="C3302" s="8" t="str">
        <f>"罗全丽"</f>
        <v>罗全丽</v>
      </c>
      <c r="D3302" s="9" t="s">
        <v>782</v>
      </c>
    </row>
    <row r="3303" customHeight="1" spans="1:4">
      <c r="A3303" s="7">
        <v>3301</v>
      </c>
      <c r="B3303" s="8" t="s">
        <v>2190</v>
      </c>
      <c r="C3303" s="8" t="str">
        <f>"朱乃惠"</f>
        <v>朱乃惠</v>
      </c>
      <c r="D3303" s="9" t="s">
        <v>2245</v>
      </c>
    </row>
    <row r="3304" customHeight="1" spans="1:4">
      <c r="A3304" s="7">
        <v>3302</v>
      </c>
      <c r="B3304" s="8" t="s">
        <v>2190</v>
      </c>
      <c r="C3304" s="8" t="str">
        <f>"邢婷婷"</f>
        <v>邢婷婷</v>
      </c>
      <c r="D3304" s="9" t="s">
        <v>99</v>
      </c>
    </row>
    <row r="3305" customHeight="1" spans="1:4">
      <c r="A3305" s="7">
        <v>3303</v>
      </c>
      <c r="B3305" s="8" t="s">
        <v>2190</v>
      </c>
      <c r="C3305" s="8" t="str">
        <f>"黄海燕"</f>
        <v>黄海燕</v>
      </c>
      <c r="D3305" s="9" t="s">
        <v>2246</v>
      </c>
    </row>
    <row r="3306" customHeight="1" spans="1:4">
      <c r="A3306" s="7">
        <v>3304</v>
      </c>
      <c r="B3306" s="8" t="s">
        <v>2190</v>
      </c>
      <c r="C3306" s="8" t="str">
        <f>"高颖慧"</f>
        <v>高颖慧</v>
      </c>
      <c r="D3306" s="9" t="s">
        <v>2247</v>
      </c>
    </row>
    <row r="3307" customHeight="1" spans="1:4">
      <c r="A3307" s="7">
        <v>3305</v>
      </c>
      <c r="B3307" s="8" t="s">
        <v>2190</v>
      </c>
      <c r="C3307" s="8" t="str">
        <f>"洪新蕊"</f>
        <v>洪新蕊</v>
      </c>
      <c r="D3307" s="9" t="s">
        <v>380</v>
      </c>
    </row>
    <row r="3308" customHeight="1" spans="1:4">
      <c r="A3308" s="7">
        <v>3306</v>
      </c>
      <c r="B3308" s="8" t="s">
        <v>2190</v>
      </c>
      <c r="C3308" s="8" t="str">
        <f>"潘雪梅"</f>
        <v>潘雪梅</v>
      </c>
      <c r="D3308" s="9" t="s">
        <v>2248</v>
      </c>
    </row>
    <row r="3309" customHeight="1" spans="1:4">
      <c r="A3309" s="7">
        <v>3307</v>
      </c>
      <c r="B3309" s="8" t="s">
        <v>2190</v>
      </c>
      <c r="C3309" s="8" t="str">
        <f>"杜秀翠"</f>
        <v>杜秀翠</v>
      </c>
      <c r="D3309" s="9" t="s">
        <v>1412</v>
      </c>
    </row>
    <row r="3310" customHeight="1" spans="1:4">
      <c r="A3310" s="7">
        <v>3308</v>
      </c>
      <c r="B3310" s="8" t="s">
        <v>2190</v>
      </c>
      <c r="C3310" s="8" t="str">
        <f>"李小儒"</f>
        <v>李小儒</v>
      </c>
      <c r="D3310" s="9" t="s">
        <v>2249</v>
      </c>
    </row>
    <row r="3311" customHeight="1" spans="1:4">
      <c r="A3311" s="7">
        <v>3309</v>
      </c>
      <c r="B3311" s="8" t="s">
        <v>2190</v>
      </c>
      <c r="C3311" s="8" t="str">
        <f>"林云"</f>
        <v>林云</v>
      </c>
      <c r="D3311" s="9" t="s">
        <v>2250</v>
      </c>
    </row>
    <row r="3312" customHeight="1" spans="1:4">
      <c r="A3312" s="7">
        <v>3310</v>
      </c>
      <c r="B3312" s="8" t="s">
        <v>2190</v>
      </c>
      <c r="C3312" s="8" t="str">
        <f>"陆棉"</f>
        <v>陆棉</v>
      </c>
      <c r="D3312" s="9" t="s">
        <v>655</v>
      </c>
    </row>
    <row r="3313" customHeight="1" spans="1:4">
      <c r="A3313" s="7">
        <v>3311</v>
      </c>
      <c r="B3313" s="8" t="s">
        <v>2190</v>
      </c>
      <c r="C3313" s="8" t="str">
        <f>"冯税"</f>
        <v>冯税</v>
      </c>
      <c r="D3313" s="9" t="s">
        <v>2251</v>
      </c>
    </row>
    <row r="3314" customHeight="1" spans="1:4">
      <c r="A3314" s="7">
        <v>3312</v>
      </c>
      <c r="B3314" s="8" t="s">
        <v>2190</v>
      </c>
      <c r="C3314" s="8" t="str">
        <f>"陈杰"</f>
        <v>陈杰</v>
      </c>
      <c r="D3314" s="9" t="s">
        <v>2252</v>
      </c>
    </row>
    <row r="3315" customHeight="1" spans="1:4">
      <c r="A3315" s="7">
        <v>3313</v>
      </c>
      <c r="B3315" s="8" t="s">
        <v>2190</v>
      </c>
      <c r="C3315" s="8" t="str">
        <f>"蔡燕萍"</f>
        <v>蔡燕萍</v>
      </c>
      <c r="D3315" s="9" t="s">
        <v>1021</v>
      </c>
    </row>
    <row r="3316" customHeight="1" spans="1:4">
      <c r="A3316" s="7">
        <v>3314</v>
      </c>
      <c r="B3316" s="8" t="s">
        <v>2190</v>
      </c>
      <c r="C3316" s="8" t="str">
        <f>"罗太飞"</f>
        <v>罗太飞</v>
      </c>
      <c r="D3316" s="9" t="s">
        <v>1146</v>
      </c>
    </row>
    <row r="3317" customHeight="1" spans="1:4">
      <c r="A3317" s="7">
        <v>3315</v>
      </c>
      <c r="B3317" s="8" t="s">
        <v>2190</v>
      </c>
      <c r="C3317" s="8" t="str">
        <f>"黎琼瑶"</f>
        <v>黎琼瑶</v>
      </c>
      <c r="D3317" s="9" t="s">
        <v>904</v>
      </c>
    </row>
    <row r="3318" customHeight="1" spans="1:4">
      <c r="A3318" s="7">
        <v>3316</v>
      </c>
      <c r="B3318" s="8" t="s">
        <v>2190</v>
      </c>
      <c r="C3318" s="8" t="str">
        <f>"符亚恋"</f>
        <v>符亚恋</v>
      </c>
      <c r="D3318" s="9" t="s">
        <v>2253</v>
      </c>
    </row>
    <row r="3319" customHeight="1" spans="1:4">
      <c r="A3319" s="7">
        <v>3317</v>
      </c>
      <c r="B3319" s="8" t="s">
        <v>2190</v>
      </c>
      <c r="C3319" s="8" t="str">
        <f>"邢雯婷"</f>
        <v>邢雯婷</v>
      </c>
      <c r="D3319" s="9" t="s">
        <v>2254</v>
      </c>
    </row>
    <row r="3320" customHeight="1" spans="1:4">
      <c r="A3320" s="7">
        <v>3318</v>
      </c>
      <c r="B3320" s="8" t="s">
        <v>2190</v>
      </c>
      <c r="C3320" s="8" t="str">
        <f>"韩丽梅"</f>
        <v>韩丽梅</v>
      </c>
      <c r="D3320" s="9" t="s">
        <v>2255</v>
      </c>
    </row>
    <row r="3321" customHeight="1" spans="1:4">
      <c r="A3321" s="7">
        <v>3319</v>
      </c>
      <c r="B3321" s="8" t="s">
        <v>2190</v>
      </c>
      <c r="C3321" s="8" t="str">
        <f>"符秀霞"</f>
        <v>符秀霞</v>
      </c>
      <c r="D3321" s="9" t="s">
        <v>1847</v>
      </c>
    </row>
    <row r="3322" customHeight="1" spans="1:4">
      <c r="A3322" s="7">
        <v>3320</v>
      </c>
      <c r="B3322" s="8" t="s">
        <v>2190</v>
      </c>
      <c r="C3322" s="8" t="str">
        <f>"杜甜甜"</f>
        <v>杜甜甜</v>
      </c>
      <c r="D3322" s="9" t="s">
        <v>2256</v>
      </c>
    </row>
    <row r="3323" customHeight="1" spans="1:4">
      <c r="A3323" s="7">
        <v>3321</v>
      </c>
      <c r="B3323" s="8" t="s">
        <v>2190</v>
      </c>
      <c r="C3323" s="8" t="str">
        <f>"何吉花"</f>
        <v>何吉花</v>
      </c>
      <c r="D3323" s="9" t="s">
        <v>2257</v>
      </c>
    </row>
    <row r="3324" customHeight="1" spans="1:4">
      <c r="A3324" s="7">
        <v>3322</v>
      </c>
      <c r="B3324" s="8" t="s">
        <v>2190</v>
      </c>
      <c r="C3324" s="8" t="str">
        <f>"赵超"</f>
        <v>赵超</v>
      </c>
      <c r="D3324" s="9" t="s">
        <v>2258</v>
      </c>
    </row>
    <row r="3325" customHeight="1" spans="1:4">
      <c r="A3325" s="7">
        <v>3323</v>
      </c>
      <c r="B3325" s="8" t="s">
        <v>2190</v>
      </c>
      <c r="C3325" s="8" t="str">
        <f>"林倩柳"</f>
        <v>林倩柳</v>
      </c>
      <c r="D3325" s="9" t="s">
        <v>725</v>
      </c>
    </row>
    <row r="3326" customHeight="1" spans="1:4">
      <c r="A3326" s="7">
        <v>3324</v>
      </c>
      <c r="B3326" s="8" t="s">
        <v>2190</v>
      </c>
      <c r="C3326" s="8" t="str">
        <f>"秦子权"</f>
        <v>秦子权</v>
      </c>
      <c r="D3326" s="9" t="s">
        <v>2259</v>
      </c>
    </row>
    <row r="3327" customHeight="1" spans="1:4">
      <c r="A3327" s="7">
        <v>3325</v>
      </c>
      <c r="B3327" s="8" t="s">
        <v>2190</v>
      </c>
      <c r="C3327" s="8" t="str">
        <f>"冯照艳"</f>
        <v>冯照艳</v>
      </c>
      <c r="D3327" s="9" t="s">
        <v>2253</v>
      </c>
    </row>
    <row r="3328" customHeight="1" spans="1:4">
      <c r="A3328" s="7">
        <v>3326</v>
      </c>
      <c r="B3328" s="8" t="s">
        <v>2190</v>
      </c>
      <c r="C3328" s="8" t="str">
        <f>"吕琴"</f>
        <v>吕琴</v>
      </c>
      <c r="D3328" s="9" t="s">
        <v>2260</v>
      </c>
    </row>
    <row r="3329" customHeight="1" spans="1:4">
      <c r="A3329" s="7">
        <v>3327</v>
      </c>
      <c r="B3329" s="8" t="s">
        <v>2190</v>
      </c>
      <c r="C3329" s="8" t="str">
        <f>"黄玉"</f>
        <v>黄玉</v>
      </c>
      <c r="D3329" s="9" t="s">
        <v>554</v>
      </c>
    </row>
    <row r="3330" customHeight="1" spans="1:4">
      <c r="A3330" s="7">
        <v>3328</v>
      </c>
      <c r="B3330" s="8" t="s">
        <v>2190</v>
      </c>
      <c r="C3330" s="8" t="str">
        <f>"陈文娥"</f>
        <v>陈文娥</v>
      </c>
      <c r="D3330" s="9" t="s">
        <v>380</v>
      </c>
    </row>
    <row r="3331" customHeight="1" spans="1:4">
      <c r="A3331" s="7">
        <v>3329</v>
      </c>
      <c r="B3331" s="8" t="s">
        <v>2190</v>
      </c>
      <c r="C3331" s="8" t="str">
        <f>"林芳青"</f>
        <v>林芳青</v>
      </c>
      <c r="D3331" s="9" t="s">
        <v>2000</v>
      </c>
    </row>
    <row r="3332" customHeight="1" spans="1:4">
      <c r="A3332" s="7">
        <v>3330</v>
      </c>
      <c r="B3332" s="8" t="s">
        <v>2190</v>
      </c>
      <c r="C3332" s="8" t="str">
        <f>"钟娜"</f>
        <v>钟娜</v>
      </c>
      <c r="D3332" s="9" t="s">
        <v>138</v>
      </c>
    </row>
    <row r="3333" customHeight="1" spans="1:4">
      <c r="A3333" s="7">
        <v>3331</v>
      </c>
      <c r="B3333" s="8" t="s">
        <v>2190</v>
      </c>
      <c r="C3333" s="8" t="str">
        <f>"吴小灵"</f>
        <v>吴小灵</v>
      </c>
      <c r="D3333" s="9" t="s">
        <v>999</v>
      </c>
    </row>
    <row r="3334" customHeight="1" spans="1:4">
      <c r="A3334" s="7">
        <v>3332</v>
      </c>
      <c r="B3334" s="8" t="s">
        <v>2190</v>
      </c>
      <c r="C3334" s="8" t="str">
        <f>"陈华蕊"</f>
        <v>陈华蕊</v>
      </c>
      <c r="D3334" s="9" t="s">
        <v>2261</v>
      </c>
    </row>
    <row r="3335" customHeight="1" spans="1:4">
      <c r="A3335" s="7">
        <v>3333</v>
      </c>
      <c r="B3335" s="8" t="s">
        <v>2190</v>
      </c>
      <c r="C3335" s="8" t="str">
        <f>"何桂玉"</f>
        <v>何桂玉</v>
      </c>
      <c r="D3335" s="9" t="s">
        <v>2262</v>
      </c>
    </row>
    <row r="3336" customHeight="1" spans="1:4">
      <c r="A3336" s="7">
        <v>3334</v>
      </c>
      <c r="B3336" s="8" t="s">
        <v>2190</v>
      </c>
      <c r="C3336" s="8" t="str">
        <f>"卓恩虹"</f>
        <v>卓恩虹</v>
      </c>
      <c r="D3336" s="9" t="s">
        <v>2263</v>
      </c>
    </row>
    <row r="3337" customHeight="1" spans="1:4">
      <c r="A3337" s="7">
        <v>3335</v>
      </c>
      <c r="B3337" s="8" t="s">
        <v>2190</v>
      </c>
      <c r="C3337" s="8" t="str">
        <f>"岑献玉"</f>
        <v>岑献玉</v>
      </c>
      <c r="D3337" s="9" t="s">
        <v>2264</v>
      </c>
    </row>
    <row r="3338" customHeight="1" spans="1:4">
      <c r="A3338" s="7">
        <v>3336</v>
      </c>
      <c r="B3338" s="8" t="s">
        <v>2190</v>
      </c>
      <c r="C3338" s="8" t="str">
        <f>"林莉"</f>
        <v>林莉</v>
      </c>
      <c r="D3338" s="9" t="s">
        <v>2265</v>
      </c>
    </row>
    <row r="3339" customHeight="1" spans="1:4">
      <c r="A3339" s="7">
        <v>3337</v>
      </c>
      <c r="B3339" s="8" t="s">
        <v>2190</v>
      </c>
      <c r="C3339" s="8" t="str">
        <f>"黄海柳"</f>
        <v>黄海柳</v>
      </c>
      <c r="D3339" s="9" t="s">
        <v>2266</v>
      </c>
    </row>
    <row r="3340" customHeight="1" spans="1:4">
      <c r="A3340" s="7">
        <v>3338</v>
      </c>
      <c r="B3340" s="8" t="s">
        <v>2190</v>
      </c>
      <c r="C3340" s="8" t="str">
        <f>"黄谢"</f>
        <v>黄谢</v>
      </c>
      <c r="D3340" s="9" t="s">
        <v>1323</v>
      </c>
    </row>
    <row r="3341" customHeight="1" spans="1:4">
      <c r="A3341" s="7">
        <v>3339</v>
      </c>
      <c r="B3341" s="8" t="s">
        <v>2190</v>
      </c>
      <c r="C3341" s="8" t="str">
        <f>"李华川"</f>
        <v>李华川</v>
      </c>
      <c r="D3341" s="9" t="s">
        <v>1970</v>
      </c>
    </row>
    <row r="3342" customHeight="1" spans="1:4">
      <c r="A3342" s="7">
        <v>3340</v>
      </c>
      <c r="B3342" s="8" t="s">
        <v>2190</v>
      </c>
      <c r="C3342" s="8" t="str">
        <f>"吴小红"</f>
        <v>吴小红</v>
      </c>
      <c r="D3342" s="9" t="s">
        <v>1910</v>
      </c>
    </row>
    <row r="3343" customHeight="1" spans="1:4">
      <c r="A3343" s="7">
        <v>3341</v>
      </c>
      <c r="B3343" s="8" t="s">
        <v>2190</v>
      </c>
      <c r="C3343" s="8" t="str">
        <f>"唐海丽"</f>
        <v>唐海丽</v>
      </c>
      <c r="D3343" s="9" t="s">
        <v>1425</v>
      </c>
    </row>
    <row r="3344" customHeight="1" spans="1:4">
      <c r="A3344" s="7">
        <v>3342</v>
      </c>
      <c r="B3344" s="8" t="s">
        <v>2190</v>
      </c>
      <c r="C3344" s="8" t="str">
        <f>"庄惠云"</f>
        <v>庄惠云</v>
      </c>
      <c r="D3344" s="9" t="s">
        <v>2267</v>
      </c>
    </row>
    <row r="3345" customHeight="1" spans="1:4">
      <c r="A3345" s="7">
        <v>3343</v>
      </c>
      <c r="B3345" s="8" t="s">
        <v>2190</v>
      </c>
      <c r="C3345" s="8" t="str">
        <f>"黎明翠"</f>
        <v>黎明翠</v>
      </c>
      <c r="D3345" s="9" t="s">
        <v>628</v>
      </c>
    </row>
    <row r="3346" customHeight="1" spans="1:4">
      <c r="A3346" s="7">
        <v>3344</v>
      </c>
      <c r="B3346" s="8" t="s">
        <v>2190</v>
      </c>
      <c r="C3346" s="8" t="str">
        <f>"谢思思"</f>
        <v>谢思思</v>
      </c>
      <c r="D3346" s="9" t="s">
        <v>2218</v>
      </c>
    </row>
    <row r="3347" customHeight="1" spans="1:4">
      <c r="A3347" s="7">
        <v>3345</v>
      </c>
      <c r="B3347" s="8" t="s">
        <v>2190</v>
      </c>
      <c r="C3347" s="8" t="str">
        <f>"符柳凤"</f>
        <v>符柳凤</v>
      </c>
      <c r="D3347" s="9" t="s">
        <v>723</v>
      </c>
    </row>
    <row r="3348" customHeight="1" spans="1:4">
      <c r="A3348" s="7">
        <v>3346</v>
      </c>
      <c r="B3348" s="8" t="s">
        <v>2190</v>
      </c>
      <c r="C3348" s="8" t="str">
        <f>"徐玉"</f>
        <v>徐玉</v>
      </c>
      <c r="D3348" s="9" t="s">
        <v>2268</v>
      </c>
    </row>
    <row r="3349" customHeight="1" spans="1:4">
      <c r="A3349" s="7">
        <v>3347</v>
      </c>
      <c r="B3349" s="8" t="s">
        <v>2190</v>
      </c>
      <c r="C3349" s="8" t="str">
        <f>"谢爱娜"</f>
        <v>谢爱娜</v>
      </c>
      <c r="D3349" s="9" t="s">
        <v>2269</v>
      </c>
    </row>
    <row r="3350" customHeight="1" spans="1:4">
      <c r="A3350" s="7">
        <v>3348</v>
      </c>
      <c r="B3350" s="8" t="s">
        <v>2190</v>
      </c>
      <c r="C3350" s="8" t="str">
        <f>"宋方方"</f>
        <v>宋方方</v>
      </c>
      <c r="D3350" s="9" t="s">
        <v>2270</v>
      </c>
    </row>
    <row r="3351" customHeight="1" spans="1:4">
      <c r="A3351" s="7">
        <v>3349</v>
      </c>
      <c r="B3351" s="8" t="s">
        <v>2190</v>
      </c>
      <c r="C3351" s="8" t="str">
        <f>"林琼"</f>
        <v>林琼</v>
      </c>
      <c r="D3351" s="9" t="s">
        <v>875</v>
      </c>
    </row>
    <row r="3352" customHeight="1" spans="1:4">
      <c r="A3352" s="7">
        <v>3350</v>
      </c>
      <c r="B3352" s="8" t="s">
        <v>2190</v>
      </c>
      <c r="C3352" s="8" t="str">
        <f>"陈娇婷"</f>
        <v>陈娇婷</v>
      </c>
      <c r="D3352" s="9" t="s">
        <v>438</v>
      </c>
    </row>
    <row r="3353" customHeight="1" spans="1:4">
      <c r="A3353" s="7">
        <v>3351</v>
      </c>
      <c r="B3353" s="8" t="s">
        <v>2190</v>
      </c>
      <c r="C3353" s="8" t="str">
        <f>"蒙颖"</f>
        <v>蒙颖</v>
      </c>
      <c r="D3353" s="9" t="s">
        <v>2271</v>
      </c>
    </row>
    <row r="3354" customHeight="1" spans="1:4">
      <c r="A3354" s="7">
        <v>3352</v>
      </c>
      <c r="B3354" s="8" t="s">
        <v>2190</v>
      </c>
      <c r="C3354" s="8" t="str">
        <f>"文霞"</f>
        <v>文霞</v>
      </c>
      <c r="D3354" s="9" t="s">
        <v>2272</v>
      </c>
    </row>
    <row r="3355" customHeight="1" spans="1:4">
      <c r="A3355" s="7">
        <v>3353</v>
      </c>
      <c r="B3355" s="8" t="s">
        <v>2190</v>
      </c>
      <c r="C3355" s="8" t="str">
        <f>"刘扬扬"</f>
        <v>刘扬扬</v>
      </c>
      <c r="D3355" s="9" t="s">
        <v>2273</v>
      </c>
    </row>
    <row r="3356" customHeight="1" spans="1:4">
      <c r="A3356" s="7">
        <v>3354</v>
      </c>
      <c r="B3356" s="8" t="s">
        <v>2190</v>
      </c>
      <c r="C3356" s="8" t="str">
        <f>"胡吉玲"</f>
        <v>胡吉玲</v>
      </c>
      <c r="D3356" s="9" t="s">
        <v>1319</v>
      </c>
    </row>
    <row r="3357" customHeight="1" spans="1:4">
      <c r="A3357" s="7">
        <v>3355</v>
      </c>
      <c r="B3357" s="8" t="s">
        <v>2190</v>
      </c>
      <c r="C3357" s="8" t="str">
        <f>"符家绵"</f>
        <v>符家绵</v>
      </c>
      <c r="D3357" s="9" t="s">
        <v>903</v>
      </c>
    </row>
    <row r="3358" customHeight="1" spans="1:4">
      <c r="A3358" s="7">
        <v>3356</v>
      </c>
      <c r="B3358" s="8" t="s">
        <v>2190</v>
      </c>
      <c r="C3358" s="8" t="str">
        <f>"莫启燕"</f>
        <v>莫启燕</v>
      </c>
      <c r="D3358" s="9" t="s">
        <v>1376</v>
      </c>
    </row>
    <row r="3359" customHeight="1" spans="1:4">
      <c r="A3359" s="7">
        <v>3357</v>
      </c>
      <c r="B3359" s="8" t="s">
        <v>2190</v>
      </c>
      <c r="C3359" s="8" t="str">
        <f>"吴亚琴"</f>
        <v>吴亚琴</v>
      </c>
      <c r="D3359" s="9" t="s">
        <v>57</v>
      </c>
    </row>
    <row r="3360" customHeight="1" spans="1:4">
      <c r="A3360" s="7">
        <v>3358</v>
      </c>
      <c r="B3360" s="8" t="s">
        <v>2190</v>
      </c>
      <c r="C3360" s="8" t="str">
        <f>"周巧强"</f>
        <v>周巧强</v>
      </c>
      <c r="D3360" s="9" t="s">
        <v>1295</v>
      </c>
    </row>
    <row r="3361" customHeight="1" spans="1:4">
      <c r="A3361" s="7">
        <v>3359</v>
      </c>
      <c r="B3361" s="8" t="s">
        <v>2190</v>
      </c>
      <c r="C3361" s="8" t="str">
        <f>"陈雪娜"</f>
        <v>陈雪娜</v>
      </c>
      <c r="D3361" s="9" t="s">
        <v>2274</v>
      </c>
    </row>
    <row r="3362" customHeight="1" spans="1:4">
      <c r="A3362" s="7">
        <v>3360</v>
      </c>
      <c r="B3362" s="8" t="s">
        <v>2190</v>
      </c>
      <c r="C3362" s="8" t="str">
        <f>"陈珠燕"</f>
        <v>陈珠燕</v>
      </c>
      <c r="D3362" s="9" t="s">
        <v>2275</v>
      </c>
    </row>
    <row r="3363" customHeight="1" spans="1:4">
      <c r="A3363" s="7">
        <v>3361</v>
      </c>
      <c r="B3363" s="8" t="s">
        <v>2190</v>
      </c>
      <c r="C3363" s="8" t="str">
        <f>"王舒鸿"</f>
        <v>王舒鸿</v>
      </c>
      <c r="D3363" s="9" t="s">
        <v>2276</v>
      </c>
    </row>
    <row r="3364" customHeight="1" spans="1:4">
      <c r="A3364" s="7">
        <v>3362</v>
      </c>
      <c r="B3364" s="8" t="s">
        <v>2190</v>
      </c>
      <c r="C3364" s="8" t="str">
        <f>"林昌润"</f>
        <v>林昌润</v>
      </c>
      <c r="D3364" s="9" t="s">
        <v>1631</v>
      </c>
    </row>
    <row r="3365" customHeight="1" spans="1:4">
      <c r="A3365" s="7">
        <v>3363</v>
      </c>
      <c r="B3365" s="8" t="s">
        <v>2190</v>
      </c>
      <c r="C3365" s="8" t="str">
        <f>"林福曲"</f>
        <v>林福曲</v>
      </c>
      <c r="D3365" s="9" t="s">
        <v>1345</v>
      </c>
    </row>
    <row r="3366" customHeight="1" spans="1:4">
      <c r="A3366" s="7">
        <v>3364</v>
      </c>
      <c r="B3366" s="8" t="s">
        <v>2190</v>
      </c>
      <c r="C3366" s="8" t="str">
        <f>"张文慧"</f>
        <v>张文慧</v>
      </c>
      <c r="D3366" s="9" t="s">
        <v>2277</v>
      </c>
    </row>
    <row r="3367" customHeight="1" spans="1:4">
      <c r="A3367" s="7">
        <v>3365</v>
      </c>
      <c r="B3367" s="8" t="s">
        <v>2190</v>
      </c>
      <c r="C3367" s="8" t="str">
        <f>"林仙蕾"</f>
        <v>林仙蕾</v>
      </c>
      <c r="D3367" s="9" t="s">
        <v>2278</v>
      </c>
    </row>
    <row r="3368" customHeight="1" spans="1:4">
      <c r="A3368" s="7">
        <v>3366</v>
      </c>
      <c r="B3368" s="8" t="s">
        <v>2190</v>
      </c>
      <c r="C3368" s="8" t="str">
        <f>"谢宛燃"</f>
        <v>谢宛燃</v>
      </c>
      <c r="D3368" s="9" t="s">
        <v>155</v>
      </c>
    </row>
    <row r="3369" customHeight="1" spans="1:4">
      <c r="A3369" s="7">
        <v>3367</v>
      </c>
      <c r="B3369" s="8" t="s">
        <v>2190</v>
      </c>
      <c r="C3369" s="8" t="str">
        <f>"黄胜男"</f>
        <v>黄胜男</v>
      </c>
      <c r="D3369" s="9" t="s">
        <v>2279</v>
      </c>
    </row>
    <row r="3370" customHeight="1" spans="1:4">
      <c r="A3370" s="7">
        <v>3368</v>
      </c>
      <c r="B3370" s="8" t="s">
        <v>2190</v>
      </c>
      <c r="C3370" s="8" t="str">
        <f>"万林霞"</f>
        <v>万林霞</v>
      </c>
      <c r="D3370" s="9" t="s">
        <v>2280</v>
      </c>
    </row>
    <row r="3371" customHeight="1" spans="1:4">
      <c r="A3371" s="7">
        <v>3369</v>
      </c>
      <c r="B3371" s="8" t="s">
        <v>2190</v>
      </c>
      <c r="C3371" s="8" t="str">
        <f>"伍理权"</f>
        <v>伍理权</v>
      </c>
      <c r="D3371" s="9" t="s">
        <v>2281</v>
      </c>
    </row>
    <row r="3372" customHeight="1" spans="1:4">
      <c r="A3372" s="7">
        <v>3370</v>
      </c>
      <c r="B3372" s="8" t="s">
        <v>2190</v>
      </c>
      <c r="C3372" s="8" t="str">
        <f>"林友明"</f>
        <v>林友明</v>
      </c>
      <c r="D3372" s="9" t="s">
        <v>2282</v>
      </c>
    </row>
    <row r="3373" customHeight="1" spans="1:4">
      <c r="A3373" s="7">
        <v>3371</v>
      </c>
      <c r="B3373" s="8" t="s">
        <v>2190</v>
      </c>
      <c r="C3373" s="8" t="str">
        <f>"姜闻"</f>
        <v>姜闻</v>
      </c>
      <c r="D3373" s="9" t="s">
        <v>2283</v>
      </c>
    </row>
    <row r="3374" customHeight="1" spans="1:4">
      <c r="A3374" s="7">
        <v>3372</v>
      </c>
      <c r="B3374" s="8" t="s">
        <v>2190</v>
      </c>
      <c r="C3374" s="8" t="str">
        <f>"罗俏"</f>
        <v>罗俏</v>
      </c>
      <c r="D3374" s="9" t="s">
        <v>2111</v>
      </c>
    </row>
    <row r="3375" customHeight="1" spans="1:4">
      <c r="A3375" s="7">
        <v>3373</v>
      </c>
      <c r="B3375" s="8" t="s">
        <v>2190</v>
      </c>
      <c r="C3375" s="8" t="str">
        <f>"张翠萍"</f>
        <v>张翠萍</v>
      </c>
      <c r="D3375" s="9" t="s">
        <v>2284</v>
      </c>
    </row>
    <row r="3376" customHeight="1" spans="1:4">
      <c r="A3376" s="7">
        <v>3374</v>
      </c>
      <c r="B3376" s="8" t="s">
        <v>2190</v>
      </c>
      <c r="C3376" s="8" t="str">
        <f>"梁燕丹"</f>
        <v>梁燕丹</v>
      </c>
      <c r="D3376" s="9" t="s">
        <v>495</v>
      </c>
    </row>
    <row r="3377" customHeight="1" spans="1:4">
      <c r="A3377" s="7">
        <v>3375</v>
      </c>
      <c r="B3377" s="8" t="s">
        <v>2190</v>
      </c>
      <c r="C3377" s="8" t="str">
        <f>"朱心怡"</f>
        <v>朱心怡</v>
      </c>
      <c r="D3377" s="9" t="s">
        <v>1014</v>
      </c>
    </row>
    <row r="3378" customHeight="1" spans="1:4">
      <c r="A3378" s="7">
        <v>3376</v>
      </c>
      <c r="B3378" s="8" t="s">
        <v>2190</v>
      </c>
      <c r="C3378" s="8" t="str">
        <f>"刘广霞"</f>
        <v>刘广霞</v>
      </c>
      <c r="D3378" s="9" t="s">
        <v>2285</v>
      </c>
    </row>
    <row r="3379" customHeight="1" spans="1:4">
      <c r="A3379" s="7">
        <v>3377</v>
      </c>
      <c r="B3379" s="8" t="s">
        <v>2190</v>
      </c>
      <c r="C3379" s="8" t="str">
        <f>"黄国敏"</f>
        <v>黄国敏</v>
      </c>
      <c r="D3379" s="9" t="s">
        <v>306</v>
      </c>
    </row>
    <row r="3380" customHeight="1" spans="1:4">
      <c r="A3380" s="7">
        <v>3378</v>
      </c>
      <c r="B3380" s="8" t="s">
        <v>2190</v>
      </c>
      <c r="C3380" s="8" t="str">
        <f>"陈燕燕"</f>
        <v>陈燕燕</v>
      </c>
      <c r="D3380" s="9" t="s">
        <v>1254</v>
      </c>
    </row>
    <row r="3381" customHeight="1" spans="1:4">
      <c r="A3381" s="7">
        <v>3379</v>
      </c>
      <c r="B3381" s="8" t="s">
        <v>2190</v>
      </c>
      <c r="C3381" s="8" t="str">
        <f>"邢丽红"</f>
        <v>邢丽红</v>
      </c>
      <c r="D3381" s="9" t="s">
        <v>2286</v>
      </c>
    </row>
    <row r="3382" customHeight="1" spans="1:4">
      <c r="A3382" s="7">
        <v>3380</v>
      </c>
      <c r="B3382" s="8" t="s">
        <v>2190</v>
      </c>
      <c r="C3382" s="8" t="str">
        <f>"李雅慧"</f>
        <v>李雅慧</v>
      </c>
      <c r="D3382" s="9" t="s">
        <v>2287</v>
      </c>
    </row>
    <row r="3383" customHeight="1" spans="1:4">
      <c r="A3383" s="7">
        <v>3381</v>
      </c>
      <c r="B3383" s="8" t="s">
        <v>2190</v>
      </c>
      <c r="C3383" s="8" t="str">
        <f>"李筱倩"</f>
        <v>李筱倩</v>
      </c>
      <c r="D3383" s="9" t="s">
        <v>1098</v>
      </c>
    </row>
    <row r="3384" customHeight="1" spans="1:4">
      <c r="A3384" s="7">
        <v>3382</v>
      </c>
      <c r="B3384" s="8" t="s">
        <v>2190</v>
      </c>
      <c r="C3384" s="8" t="str">
        <f>"陈人菁"</f>
        <v>陈人菁</v>
      </c>
      <c r="D3384" s="9" t="s">
        <v>338</v>
      </c>
    </row>
    <row r="3385" customHeight="1" spans="1:4">
      <c r="A3385" s="7">
        <v>3383</v>
      </c>
      <c r="B3385" s="8" t="s">
        <v>2190</v>
      </c>
      <c r="C3385" s="8" t="str">
        <f>"符芳义"</f>
        <v>符芳义</v>
      </c>
      <c r="D3385" s="9" t="s">
        <v>2288</v>
      </c>
    </row>
    <row r="3386" customHeight="1" spans="1:4">
      <c r="A3386" s="7">
        <v>3384</v>
      </c>
      <c r="B3386" s="8" t="s">
        <v>2190</v>
      </c>
      <c r="C3386" s="8" t="str">
        <f>"符连于"</f>
        <v>符连于</v>
      </c>
      <c r="D3386" s="9" t="s">
        <v>2289</v>
      </c>
    </row>
    <row r="3387" customHeight="1" spans="1:4">
      <c r="A3387" s="7">
        <v>3385</v>
      </c>
      <c r="B3387" s="8" t="s">
        <v>2190</v>
      </c>
      <c r="C3387" s="8" t="str">
        <f>"孙蕊"</f>
        <v>孙蕊</v>
      </c>
      <c r="D3387" s="9" t="s">
        <v>2286</v>
      </c>
    </row>
    <row r="3388" customHeight="1" spans="1:4">
      <c r="A3388" s="7">
        <v>3386</v>
      </c>
      <c r="B3388" s="8" t="s">
        <v>2190</v>
      </c>
      <c r="C3388" s="8" t="str">
        <f>"林晨晨"</f>
        <v>林晨晨</v>
      </c>
      <c r="D3388" s="9" t="s">
        <v>490</v>
      </c>
    </row>
    <row r="3389" customHeight="1" spans="1:4">
      <c r="A3389" s="7">
        <v>3387</v>
      </c>
      <c r="B3389" s="8" t="s">
        <v>2190</v>
      </c>
      <c r="C3389" s="8" t="str">
        <f>"李婉娟"</f>
        <v>李婉娟</v>
      </c>
      <c r="D3389" s="9" t="s">
        <v>2290</v>
      </c>
    </row>
    <row r="3390" customHeight="1" spans="1:4">
      <c r="A3390" s="7">
        <v>3388</v>
      </c>
      <c r="B3390" s="8" t="s">
        <v>2190</v>
      </c>
      <c r="C3390" s="8" t="str">
        <f>"陈妍卉"</f>
        <v>陈妍卉</v>
      </c>
      <c r="D3390" s="9" t="s">
        <v>2291</v>
      </c>
    </row>
    <row r="3391" customHeight="1" spans="1:4">
      <c r="A3391" s="7">
        <v>3389</v>
      </c>
      <c r="B3391" s="8" t="s">
        <v>2190</v>
      </c>
      <c r="C3391" s="8" t="str">
        <f>"朱小颖"</f>
        <v>朱小颖</v>
      </c>
      <c r="D3391" s="9" t="s">
        <v>668</v>
      </c>
    </row>
    <row r="3392" customHeight="1" spans="1:4">
      <c r="A3392" s="7">
        <v>3390</v>
      </c>
      <c r="B3392" s="8" t="s">
        <v>2190</v>
      </c>
      <c r="C3392" s="8" t="str">
        <f>"冯诗诗"</f>
        <v>冯诗诗</v>
      </c>
      <c r="D3392" s="9" t="s">
        <v>2292</v>
      </c>
    </row>
    <row r="3393" customHeight="1" spans="1:4">
      <c r="A3393" s="7">
        <v>3391</v>
      </c>
      <c r="B3393" s="8" t="s">
        <v>2190</v>
      </c>
      <c r="C3393" s="8" t="str">
        <f>"周薇"</f>
        <v>周薇</v>
      </c>
      <c r="D3393" s="9" t="s">
        <v>2262</v>
      </c>
    </row>
    <row r="3394" customHeight="1" spans="1:4">
      <c r="A3394" s="7">
        <v>3392</v>
      </c>
      <c r="B3394" s="8" t="s">
        <v>2190</v>
      </c>
      <c r="C3394" s="8" t="str">
        <f>"冯舒娴"</f>
        <v>冯舒娴</v>
      </c>
      <c r="D3394" s="9" t="s">
        <v>1128</v>
      </c>
    </row>
    <row r="3395" customHeight="1" spans="1:4">
      <c r="A3395" s="7">
        <v>3393</v>
      </c>
      <c r="B3395" s="8" t="s">
        <v>2190</v>
      </c>
      <c r="C3395" s="8" t="str">
        <f>"罗莘"</f>
        <v>罗莘</v>
      </c>
      <c r="D3395" s="9" t="s">
        <v>860</v>
      </c>
    </row>
    <row r="3396" customHeight="1" spans="1:4">
      <c r="A3396" s="7">
        <v>3394</v>
      </c>
      <c r="B3396" s="8" t="s">
        <v>2190</v>
      </c>
      <c r="C3396" s="8" t="str">
        <f>"陈五女"</f>
        <v>陈五女</v>
      </c>
      <c r="D3396" s="9" t="s">
        <v>561</v>
      </c>
    </row>
    <row r="3397" customHeight="1" spans="1:4">
      <c r="A3397" s="7">
        <v>3395</v>
      </c>
      <c r="B3397" s="8" t="s">
        <v>2190</v>
      </c>
      <c r="C3397" s="8" t="str">
        <f>"颜友曼"</f>
        <v>颜友曼</v>
      </c>
      <c r="D3397" s="9" t="s">
        <v>1473</v>
      </c>
    </row>
    <row r="3398" customHeight="1" spans="1:4">
      <c r="A3398" s="7">
        <v>3396</v>
      </c>
      <c r="B3398" s="8" t="s">
        <v>2190</v>
      </c>
      <c r="C3398" s="8" t="str">
        <f>"邓小转"</f>
        <v>邓小转</v>
      </c>
      <c r="D3398" s="9" t="s">
        <v>288</v>
      </c>
    </row>
    <row r="3399" customHeight="1" spans="1:4">
      <c r="A3399" s="7">
        <v>3397</v>
      </c>
      <c r="B3399" s="8" t="s">
        <v>2190</v>
      </c>
      <c r="C3399" s="8" t="str">
        <f>"黄微"</f>
        <v>黄微</v>
      </c>
      <c r="D3399" s="9" t="s">
        <v>1118</v>
      </c>
    </row>
    <row r="3400" customHeight="1" spans="1:4">
      <c r="A3400" s="7">
        <v>3398</v>
      </c>
      <c r="B3400" s="8" t="s">
        <v>2190</v>
      </c>
      <c r="C3400" s="8" t="str">
        <f>"王燕珍"</f>
        <v>王燕珍</v>
      </c>
      <c r="D3400" s="9" t="s">
        <v>945</v>
      </c>
    </row>
    <row r="3401" customHeight="1" spans="1:4">
      <c r="A3401" s="7">
        <v>3399</v>
      </c>
      <c r="B3401" s="8" t="s">
        <v>2190</v>
      </c>
      <c r="C3401" s="8" t="str">
        <f>"钟丽娟"</f>
        <v>钟丽娟</v>
      </c>
      <c r="D3401" s="9" t="s">
        <v>393</v>
      </c>
    </row>
    <row r="3402" customHeight="1" spans="1:4">
      <c r="A3402" s="7">
        <v>3400</v>
      </c>
      <c r="B3402" s="8" t="s">
        <v>2190</v>
      </c>
      <c r="C3402" s="8" t="str">
        <f>"邓海波"</f>
        <v>邓海波</v>
      </c>
      <c r="D3402" s="9" t="s">
        <v>2293</v>
      </c>
    </row>
    <row r="3403" customHeight="1" spans="1:4">
      <c r="A3403" s="7">
        <v>3401</v>
      </c>
      <c r="B3403" s="8" t="s">
        <v>2190</v>
      </c>
      <c r="C3403" s="8" t="str">
        <f>"周红燕"</f>
        <v>周红燕</v>
      </c>
      <c r="D3403" s="9" t="s">
        <v>2294</v>
      </c>
    </row>
    <row r="3404" customHeight="1" spans="1:4">
      <c r="A3404" s="7">
        <v>3402</v>
      </c>
      <c r="B3404" s="8" t="s">
        <v>2190</v>
      </c>
      <c r="C3404" s="8" t="str">
        <f>"朱丽丽"</f>
        <v>朱丽丽</v>
      </c>
      <c r="D3404" s="9" t="s">
        <v>2295</v>
      </c>
    </row>
    <row r="3405" customHeight="1" spans="1:4">
      <c r="A3405" s="7">
        <v>3403</v>
      </c>
      <c r="B3405" s="8" t="s">
        <v>2190</v>
      </c>
      <c r="C3405" s="8" t="str">
        <f>"王洋洋"</f>
        <v>王洋洋</v>
      </c>
      <c r="D3405" s="9" t="s">
        <v>2296</v>
      </c>
    </row>
    <row r="3406" customHeight="1" spans="1:4">
      <c r="A3406" s="7">
        <v>3404</v>
      </c>
      <c r="B3406" s="8" t="s">
        <v>2190</v>
      </c>
      <c r="C3406" s="8" t="str">
        <f>"王培"</f>
        <v>王培</v>
      </c>
      <c r="D3406" s="9" t="s">
        <v>2297</v>
      </c>
    </row>
    <row r="3407" customHeight="1" spans="1:4">
      <c r="A3407" s="7">
        <v>3405</v>
      </c>
      <c r="B3407" s="8" t="s">
        <v>2190</v>
      </c>
      <c r="C3407" s="8" t="str">
        <f>"符金玲"</f>
        <v>符金玲</v>
      </c>
      <c r="D3407" s="9" t="s">
        <v>2298</v>
      </c>
    </row>
    <row r="3408" customHeight="1" spans="1:4">
      <c r="A3408" s="7">
        <v>3406</v>
      </c>
      <c r="B3408" s="8" t="s">
        <v>2190</v>
      </c>
      <c r="C3408" s="8" t="str">
        <f>"袁熠"</f>
        <v>袁熠</v>
      </c>
      <c r="D3408" s="9" t="s">
        <v>2299</v>
      </c>
    </row>
    <row r="3409" customHeight="1" spans="1:4">
      <c r="A3409" s="7">
        <v>3407</v>
      </c>
      <c r="B3409" s="8" t="s">
        <v>2190</v>
      </c>
      <c r="C3409" s="8" t="str">
        <f>"李华冰"</f>
        <v>李华冰</v>
      </c>
      <c r="D3409" s="9" t="s">
        <v>2300</v>
      </c>
    </row>
    <row r="3410" customHeight="1" spans="1:4">
      <c r="A3410" s="7">
        <v>3408</v>
      </c>
      <c r="B3410" s="8" t="s">
        <v>2190</v>
      </c>
      <c r="C3410" s="8" t="str">
        <f>"王慧"</f>
        <v>王慧</v>
      </c>
      <c r="D3410" s="9" t="s">
        <v>1733</v>
      </c>
    </row>
    <row r="3411" customHeight="1" spans="1:4">
      <c r="A3411" s="7">
        <v>3409</v>
      </c>
      <c r="B3411" s="8" t="s">
        <v>2190</v>
      </c>
      <c r="C3411" s="8" t="str">
        <f>"吴春英"</f>
        <v>吴春英</v>
      </c>
      <c r="D3411" s="9" t="s">
        <v>1084</v>
      </c>
    </row>
    <row r="3412" customHeight="1" spans="1:4">
      <c r="A3412" s="7">
        <v>3410</v>
      </c>
      <c r="B3412" s="8" t="s">
        <v>2190</v>
      </c>
      <c r="C3412" s="8" t="str">
        <f>"侯琼梅"</f>
        <v>侯琼梅</v>
      </c>
      <c r="D3412" s="9" t="s">
        <v>2301</v>
      </c>
    </row>
    <row r="3413" customHeight="1" spans="1:4">
      <c r="A3413" s="7">
        <v>3411</v>
      </c>
      <c r="B3413" s="8" t="s">
        <v>2190</v>
      </c>
      <c r="C3413" s="8" t="str">
        <f>"吴晓慧"</f>
        <v>吴晓慧</v>
      </c>
      <c r="D3413" s="9" t="s">
        <v>1498</v>
      </c>
    </row>
    <row r="3414" customHeight="1" spans="1:4">
      <c r="A3414" s="7">
        <v>3412</v>
      </c>
      <c r="B3414" s="8" t="s">
        <v>2190</v>
      </c>
      <c r="C3414" s="8" t="str">
        <f>"张丽娜"</f>
        <v>张丽娜</v>
      </c>
      <c r="D3414" s="9" t="s">
        <v>2302</v>
      </c>
    </row>
    <row r="3415" customHeight="1" spans="1:4">
      <c r="A3415" s="7">
        <v>3413</v>
      </c>
      <c r="B3415" s="8" t="s">
        <v>2190</v>
      </c>
      <c r="C3415" s="8" t="str">
        <f>"叶呜伟"</f>
        <v>叶呜伟</v>
      </c>
      <c r="D3415" s="9" t="s">
        <v>2303</v>
      </c>
    </row>
    <row r="3416" customHeight="1" spans="1:4">
      <c r="A3416" s="7">
        <v>3414</v>
      </c>
      <c r="B3416" s="8" t="s">
        <v>2190</v>
      </c>
      <c r="C3416" s="8" t="str">
        <f>"李铮艺"</f>
        <v>李铮艺</v>
      </c>
      <c r="D3416" s="9" t="s">
        <v>2304</v>
      </c>
    </row>
    <row r="3417" customHeight="1" spans="1:4">
      <c r="A3417" s="7">
        <v>3415</v>
      </c>
      <c r="B3417" s="8" t="s">
        <v>2190</v>
      </c>
      <c r="C3417" s="8" t="str">
        <f>"冯秋"</f>
        <v>冯秋</v>
      </c>
      <c r="D3417" s="9" t="s">
        <v>367</v>
      </c>
    </row>
    <row r="3418" customHeight="1" spans="1:4">
      <c r="A3418" s="7">
        <v>3416</v>
      </c>
      <c r="B3418" s="8" t="s">
        <v>2190</v>
      </c>
      <c r="C3418" s="8" t="str">
        <f>"卢强珍"</f>
        <v>卢强珍</v>
      </c>
      <c r="D3418" s="9" t="s">
        <v>2305</v>
      </c>
    </row>
    <row r="3419" customHeight="1" spans="1:4">
      <c r="A3419" s="7">
        <v>3417</v>
      </c>
      <c r="B3419" s="8" t="s">
        <v>2190</v>
      </c>
      <c r="C3419" s="8" t="str">
        <f>"李溢"</f>
        <v>李溢</v>
      </c>
      <c r="D3419" s="9" t="s">
        <v>2306</v>
      </c>
    </row>
    <row r="3420" customHeight="1" spans="1:4">
      <c r="A3420" s="7">
        <v>3418</v>
      </c>
      <c r="B3420" s="8" t="s">
        <v>2190</v>
      </c>
      <c r="C3420" s="8" t="str">
        <f>"王锡佐"</f>
        <v>王锡佐</v>
      </c>
      <c r="D3420" s="9" t="s">
        <v>2307</v>
      </c>
    </row>
    <row r="3421" customHeight="1" spans="1:4">
      <c r="A3421" s="7">
        <v>3419</v>
      </c>
      <c r="B3421" s="8" t="s">
        <v>2190</v>
      </c>
      <c r="C3421" s="8" t="str">
        <f>"陶沿池"</f>
        <v>陶沿池</v>
      </c>
      <c r="D3421" s="9" t="s">
        <v>2308</v>
      </c>
    </row>
    <row r="3422" customHeight="1" spans="1:4">
      <c r="A3422" s="7">
        <v>3420</v>
      </c>
      <c r="B3422" s="8" t="s">
        <v>2190</v>
      </c>
      <c r="C3422" s="8" t="str">
        <f>"尹再源"</f>
        <v>尹再源</v>
      </c>
      <c r="D3422" s="9" t="s">
        <v>2309</v>
      </c>
    </row>
    <row r="3423" customHeight="1" spans="1:4">
      <c r="A3423" s="7">
        <v>3421</v>
      </c>
      <c r="B3423" s="8" t="s">
        <v>2190</v>
      </c>
      <c r="C3423" s="8" t="str">
        <f>"敖立桢"</f>
        <v>敖立桢</v>
      </c>
      <c r="D3423" s="9" t="s">
        <v>30</v>
      </c>
    </row>
    <row r="3424" customHeight="1" spans="1:4">
      <c r="A3424" s="7">
        <v>3422</v>
      </c>
      <c r="B3424" s="8" t="s">
        <v>2190</v>
      </c>
      <c r="C3424" s="8" t="str">
        <f>"林何花"</f>
        <v>林何花</v>
      </c>
      <c r="D3424" s="9" t="s">
        <v>287</v>
      </c>
    </row>
    <row r="3425" customHeight="1" spans="1:4">
      <c r="A3425" s="7">
        <v>3423</v>
      </c>
      <c r="B3425" s="8" t="s">
        <v>2190</v>
      </c>
      <c r="C3425" s="8" t="str">
        <f>"陈丽吉"</f>
        <v>陈丽吉</v>
      </c>
      <c r="D3425" s="9" t="s">
        <v>1863</v>
      </c>
    </row>
    <row r="3426" customHeight="1" spans="1:4">
      <c r="A3426" s="7">
        <v>3424</v>
      </c>
      <c r="B3426" s="8" t="s">
        <v>2190</v>
      </c>
      <c r="C3426" s="8" t="str">
        <f>"许邦凯"</f>
        <v>许邦凯</v>
      </c>
      <c r="D3426" s="9" t="s">
        <v>631</v>
      </c>
    </row>
    <row r="3427" customHeight="1" spans="1:4">
      <c r="A3427" s="7">
        <v>3425</v>
      </c>
      <c r="B3427" s="8" t="s">
        <v>2190</v>
      </c>
      <c r="C3427" s="8" t="str">
        <f>"李玉芬"</f>
        <v>李玉芬</v>
      </c>
      <c r="D3427" s="9" t="s">
        <v>2310</v>
      </c>
    </row>
    <row r="3428" customHeight="1" spans="1:4">
      <c r="A3428" s="7">
        <v>3426</v>
      </c>
      <c r="B3428" s="8" t="s">
        <v>2190</v>
      </c>
      <c r="C3428" s="8" t="str">
        <f>"王鹤霏"</f>
        <v>王鹤霏</v>
      </c>
      <c r="D3428" s="9" t="s">
        <v>2311</v>
      </c>
    </row>
    <row r="3429" customHeight="1" spans="1:4">
      <c r="A3429" s="7">
        <v>3427</v>
      </c>
      <c r="B3429" s="8" t="s">
        <v>2190</v>
      </c>
      <c r="C3429" s="8" t="str">
        <f>"杨盛宁"</f>
        <v>杨盛宁</v>
      </c>
      <c r="D3429" s="9" t="s">
        <v>2312</v>
      </c>
    </row>
    <row r="3430" customHeight="1" spans="1:4">
      <c r="A3430" s="7">
        <v>3428</v>
      </c>
      <c r="B3430" s="8" t="s">
        <v>2190</v>
      </c>
      <c r="C3430" s="8" t="str">
        <f>"马金凤"</f>
        <v>马金凤</v>
      </c>
      <c r="D3430" s="9" t="s">
        <v>2313</v>
      </c>
    </row>
    <row r="3431" customHeight="1" spans="1:4">
      <c r="A3431" s="7">
        <v>3429</v>
      </c>
      <c r="B3431" s="8" t="s">
        <v>2190</v>
      </c>
      <c r="C3431" s="8" t="str">
        <f>"王小芳"</f>
        <v>王小芳</v>
      </c>
      <c r="D3431" s="9" t="s">
        <v>205</v>
      </c>
    </row>
    <row r="3432" customHeight="1" spans="1:4">
      <c r="A3432" s="7">
        <v>3430</v>
      </c>
      <c r="B3432" s="8" t="s">
        <v>2190</v>
      </c>
      <c r="C3432" s="8" t="str">
        <f>"叶春燕"</f>
        <v>叶春燕</v>
      </c>
      <c r="D3432" s="9" t="s">
        <v>1038</v>
      </c>
    </row>
    <row r="3433" customHeight="1" spans="1:4">
      <c r="A3433" s="7">
        <v>3431</v>
      </c>
      <c r="B3433" s="8" t="s">
        <v>2190</v>
      </c>
      <c r="C3433" s="8" t="str">
        <f>"高拦娟"</f>
        <v>高拦娟</v>
      </c>
      <c r="D3433" s="9" t="s">
        <v>1766</v>
      </c>
    </row>
    <row r="3434" customHeight="1" spans="1:4">
      <c r="A3434" s="7">
        <v>3432</v>
      </c>
      <c r="B3434" s="8" t="s">
        <v>2190</v>
      </c>
      <c r="C3434" s="8" t="str">
        <f>"冯丽萍"</f>
        <v>冯丽萍</v>
      </c>
      <c r="D3434" s="9" t="s">
        <v>1827</v>
      </c>
    </row>
    <row r="3435" customHeight="1" spans="1:4">
      <c r="A3435" s="7">
        <v>3433</v>
      </c>
      <c r="B3435" s="8" t="s">
        <v>2190</v>
      </c>
      <c r="C3435" s="8" t="str">
        <f>"周林邦"</f>
        <v>周林邦</v>
      </c>
      <c r="D3435" s="9" t="s">
        <v>2314</v>
      </c>
    </row>
    <row r="3436" customHeight="1" spans="1:4">
      <c r="A3436" s="7">
        <v>3434</v>
      </c>
      <c r="B3436" s="8" t="s">
        <v>2190</v>
      </c>
      <c r="C3436" s="8" t="str">
        <f>"林亨咪"</f>
        <v>林亨咪</v>
      </c>
      <c r="D3436" s="9" t="s">
        <v>2315</v>
      </c>
    </row>
    <row r="3437" customHeight="1" spans="1:4">
      <c r="A3437" s="7">
        <v>3435</v>
      </c>
      <c r="B3437" s="8" t="s">
        <v>2190</v>
      </c>
      <c r="C3437" s="8" t="str">
        <f>"李俊杰"</f>
        <v>李俊杰</v>
      </c>
      <c r="D3437" s="9" t="s">
        <v>2316</v>
      </c>
    </row>
    <row r="3438" customHeight="1" spans="1:4">
      <c r="A3438" s="7">
        <v>3436</v>
      </c>
      <c r="B3438" s="8" t="s">
        <v>2190</v>
      </c>
      <c r="C3438" s="8" t="str">
        <f>"符玲玲"</f>
        <v>符玲玲</v>
      </c>
      <c r="D3438" s="9" t="s">
        <v>2317</v>
      </c>
    </row>
    <row r="3439" customHeight="1" spans="1:4">
      <c r="A3439" s="7">
        <v>3437</v>
      </c>
      <c r="B3439" s="8" t="s">
        <v>2190</v>
      </c>
      <c r="C3439" s="8" t="str">
        <f>"李杰华"</f>
        <v>李杰华</v>
      </c>
      <c r="D3439" s="9" t="s">
        <v>2318</v>
      </c>
    </row>
    <row r="3440" customHeight="1" spans="1:4">
      <c r="A3440" s="7">
        <v>3438</v>
      </c>
      <c r="B3440" s="8" t="s">
        <v>2190</v>
      </c>
      <c r="C3440" s="8" t="str">
        <f>"张燕燕"</f>
        <v>张燕燕</v>
      </c>
      <c r="D3440" s="9" t="s">
        <v>1863</v>
      </c>
    </row>
    <row r="3441" customHeight="1" spans="1:4">
      <c r="A3441" s="7">
        <v>3439</v>
      </c>
      <c r="B3441" s="8" t="s">
        <v>2190</v>
      </c>
      <c r="C3441" s="8" t="str">
        <f>"王凤丹"</f>
        <v>王凤丹</v>
      </c>
      <c r="D3441" s="9" t="s">
        <v>999</v>
      </c>
    </row>
    <row r="3442" customHeight="1" spans="1:4">
      <c r="A3442" s="7">
        <v>3440</v>
      </c>
      <c r="B3442" s="8" t="s">
        <v>2319</v>
      </c>
      <c r="C3442" s="8" t="str">
        <f>"尹明珠"</f>
        <v>尹明珠</v>
      </c>
      <c r="D3442" s="9" t="s">
        <v>2320</v>
      </c>
    </row>
    <row r="3443" customHeight="1" spans="1:4">
      <c r="A3443" s="7">
        <v>3441</v>
      </c>
      <c r="B3443" s="8" t="s">
        <v>2319</v>
      </c>
      <c r="C3443" s="8" t="str">
        <f>"陈欣桐"</f>
        <v>陈欣桐</v>
      </c>
      <c r="D3443" s="9" t="s">
        <v>2321</v>
      </c>
    </row>
    <row r="3444" customHeight="1" spans="1:4">
      <c r="A3444" s="7">
        <v>3442</v>
      </c>
      <c r="B3444" s="8" t="s">
        <v>2319</v>
      </c>
      <c r="C3444" s="8" t="str">
        <f>"刘婕妤"</f>
        <v>刘婕妤</v>
      </c>
      <c r="D3444" s="9" t="s">
        <v>2322</v>
      </c>
    </row>
    <row r="3445" customHeight="1" spans="1:4">
      <c r="A3445" s="7">
        <v>3443</v>
      </c>
      <c r="B3445" s="8" t="s">
        <v>2319</v>
      </c>
      <c r="C3445" s="8" t="str">
        <f>"王迪"</f>
        <v>王迪</v>
      </c>
      <c r="D3445" s="9" t="s">
        <v>2323</v>
      </c>
    </row>
    <row r="3446" customHeight="1" spans="1:4">
      <c r="A3446" s="7">
        <v>3444</v>
      </c>
      <c r="B3446" s="8" t="s">
        <v>2319</v>
      </c>
      <c r="C3446" s="8" t="str">
        <f>"龙齐铃"</f>
        <v>龙齐铃</v>
      </c>
      <c r="D3446" s="9" t="s">
        <v>2324</v>
      </c>
    </row>
    <row r="3447" customHeight="1" spans="1:4">
      <c r="A3447" s="7">
        <v>3445</v>
      </c>
      <c r="B3447" s="8" t="s">
        <v>2319</v>
      </c>
      <c r="C3447" s="8" t="str">
        <f>"王雅晨"</f>
        <v>王雅晨</v>
      </c>
      <c r="D3447" s="9" t="s">
        <v>2325</v>
      </c>
    </row>
    <row r="3448" customHeight="1" spans="1:4">
      <c r="A3448" s="7">
        <v>3446</v>
      </c>
      <c r="B3448" s="8" t="s">
        <v>2319</v>
      </c>
      <c r="C3448" s="8" t="str">
        <f>"张秋圆"</f>
        <v>张秋圆</v>
      </c>
      <c r="D3448" s="9" t="s">
        <v>2326</v>
      </c>
    </row>
    <row r="3449" customHeight="1" spans="1:4">
      <c r="A3449" s="7">
        <v>3447</v>
      </c>
      <c r="B3449" s="8" t="s">
        <v>2319</v>
      </c>
      <c r="C3449" s="8" t="str">
        <f>"吴京妮"</f>
        <v>吴京妮</v>
      </c>
      <c r="D3449" s="9" t="s">
        <v>2327</v>
      </c>
    </row>
    <row r="3450" customHeight="1" spans="1:4">
      <c r="A3450" s="7">
        <v>3448</v>
      </c>
      <c r="B3450" s="8" t="s">
        <v>2319</v>
      </c>
      <c r="C3450" s="8" t="str">
        <f>"彭丽曼"</f>
        <v>彭丽曼</v>
      </c>
      <c r="D3450" s="9" t="s">
        <v>637</v>
      </c>
    </row>
    <row r="3451" customHeight="1" spans="1:4">
      <c r="A3451" s="7">
        <v>3449</v>
      </c>
      <c r="B3451" s="8" t="s">
        <v>2319</v>
      </c>
      <c r="C3451" s="8" t="str">
        <f>"吴恒菲"</f>
        <v>吴恒菲</v>
      </c>
      <c r="D3451" s="9" t="s">
        <v>99</v>
      </c>
    </row>
    <row r="3452" customHeight="1" spans="1:4">
      <c r="A3452" s="7">
        <v>3450</v>
      </c>
      <c r="B3452" s="8" t="s">
        <v>2319</v>
      </c>
      <c r="C3452" s="8" t="str">
        <f>"韦业琪"</f>
        <v>韦业琪</v>
      </c>
      <c r="D3452" s="9" t="s">
        <v>1688</v>
      </c>
    </row>
    <row r="3453" customHeight="1" spans="1:4">
      <c r="A3453" s="7">
        <v>3451</v>
      </c>
      <c r="B3453" s="8" t="s">
        <v>2319</v>
      </c>
      <c r="C3453" s="8" t="str">
        <f>"吴平"</f>
        <v>吴平</v>
      </c>
      <c r="D3453" s="9" t="s">
        <v>2328</v>
      </c>
    </row>
    <row r="3454" customHeight="1" spans="1:4">
      <c r="A3454" s="7">
        <v>3452</v>
      </c>
      <c r="B3454" s="8" t="s">
        <v>2319</v>
      </c>
      <c r="C3454" s="8" t="str">
        <f>"陈碧云"</f>
        <v>陈碧云</v>
      </c>
      <c r="D3454" s="9" t="s">
        <v>30</v>
      </c>
    </row>
    <row r="3455" customHeight="1" spans="1:4">
      <c r="A3455" s="7">
        <v>3453</v>
      </c>
      <c r="B3455" s="8" t="s">
        <v>2319</v>
      </c>
      <c r="C3455" s="8" t="str">
        <f>"刘芪"</f>
        <v>刘芪</v>
      </c>
      <c r="D3455" s="9" t="s">
        <v>2329</v>
      </c>
    </row>
    <row r="3456" customHeight="1" spans="1:4">
      <c r="A3456" s="7">
        <v>3454</v>
      </c>
      <c r="B3456" s="8" t="s">
        <v>2319</v>
      </c>
      <c r="C3456" s="8" t="str">
        <f>"孙佳文"</f>
        <v>孙佳文</v>
      </c>
      <c r="D3456" s="9" t="s">
        <v>2330</v>
      </c>
    </row>
    <row r="3457" customHeight="1" spans="1:4">
      <c r="A3457" s="7">
        <v>3455</v>
      </c>
      <c r="B3457" s="8" t="s">
        <v>2319</v>
      </c>
      <c r="C3457" s="8" t="str">
        <f>"李明益"</f>
        <v>李明益</v>
      </c>
      <c r="D3457" s="9" t="s">
        <v>2331</v>
      </c>
    </row>
    <row r="3458" customHeight="1" spans="1:4">
      <c r="A3458" s="7">
        <v>3456</v>
      </c>
      <c r="B3458" s="8" t="s">
        <v>2319</v>
      </c>
      <c r="C3458" s="8" t="str">
        <f>"王盈蕴"</f>
        <v>王盈蕴</v>
      </c>
      <c r="D3458" s="9" t="s">
        <v>2332</v>
      </c>
    </row>
    <row r="3459" customHeight="1" spans="1:4">
      <c r="A3459" s="7">
        <v>3457</v>
      </c>
      <c r="B3459" s="8" t="s">
        <v>2319</v>
      </c>
      <c r="C3459" s="8" t="str">
        <f>"邱依婷"</f>
        <v>邱依婷</v>
      </c>
      <c r="D3459" s="9" t="s">
        <v>1233</v>
      </c>
    </row>
    <row r="3460" customHeight="1" spans="1:4">
      <c r="A3460" s="7">
        <v>3458</v>
      </c>
      <c r="B3460" s="8" t="s">
        <v>2319</v>
      </c>
      <c r="C3460" s="8" t="str">
        <f>"汪姚霏"</f>
        <v>汪姚霏</v>
      </c>
      <c r="D3460" s="9" t="s">
        <v>2333</v>
      </c>
    </row>
    <row r="3461" customHeight="1" spans="1:4">
      <c r="A3461" s="7">
        <v>3459</v>
      </c>
      <c r="B3461" s="8" t="s">
        <v>2319</v>
      </c>
      <c r="C3461" s="8" t="str">
        <f>"王妙仙"</f>
        <v>王妙仙</v>
      </c>
      <c r="D3461" s="9" t="s">
        <v>1796</v>
      </c>
    </row>
    <row r="3462" customHeight="1" spans="1:4">
      <c r="A3462" s="7">
        <v>3460</v>
      </c>
      <c r="B3462" s="8" t="s">
        <v>2319</v>
      </c>
      <c r="C3462" s="8" t="str">
        <f>"高子涵"</f>
        <v>高子涵</v>
      </c>
      <c r="D3462" s="9" t="s">
        <v>2334</v>
      </c>
    </row>
    <row r="3463" customHeight="1" spans="1:4">
      <c r="A3463" s="7">
        <v>3461</v>
      </c>
      <c r="B3463" s="8" t="s">
        <v>2319</v>
      </c>
      <c r="C3463" s="8" t="str">
        <f>"苗泽堉"</f>
        <v>苗泽堉</v>
      </c>
      <c r="D3463" s="9" t="s">
        <v>2335</v>
      </c>
    </row>
    <row r="3464" customHeight="1" spans="1:4">
      <c r="A3464" s="7">
        <v>3462</v>
      </c>
      <c r="B3464" s="8" t="s">
        <v>2319</v>
      </c>
      <c r="C3464" s="8" t="str">
        <f>"陆慧敏"</f>
        <v>陆慧敏</v>
      </c>
      <c r="D3464" s="9" t="s">
        <v>2336</v>
      </c>
    </row>
    <row r="3465" customHeight="1" spans="1:4">
      <c r="A3465" s="7">
        <v>3463</v>
      </c>
      <c r="B3465" s="8" t="s">
        <v>2319</v>
      </c>
      <c r="C3465" s="8" t="str">
        <f>"常馨予"</f>
        <v>常馨予</v>
      </c>
      <c r="D3465" s="9" t="s">
        <v>2337</v>
      </c>
    </row>
    <row r="3466" customHeight="1" spans="1:4">
      <c r="A3466" s="7">
        <v>3464</v>
      </c>
      <c r="B3466" s="8" t="s">
        <v>2319</v>
      </c>
      <c r="C3466" s="8" t="str">
        <f>"曾梦琴"</f>
        <v>曾梦琴</v>
      </c>
      <c r="D3466" s="9" t="s">
        <v>2338</v>
      </c>
    </row>
    <row r="3467" customHeight="1" spans="1:4">
      <c r="A3467" s="7">
        <v>3465</v>
      </c>
      <c r="B3467" s="8" t="s">
        <v>2319</v>
      </c>
      <c r="C3467" s="8" t="str">
        <f>"邓雨蓓"</f>
        <v>邓雨蓓</v>
      </c>
      <c r="D3467" s="9" t="s">
        <v>2339</v>
      </c>
    </row>
    <row r="3468" customHeight="1" spans="1:4">
      <c r="A3468" s="7">
        <v>3466</v>
      </c>
      <c r="B3468" s="8" t="s">
        <v>2319</v>
      </c>
      <c r="C3468" s="8" t="str">
        <f>"符锶旖"</f>
        <v>符锶旖</v>
      </c>
      <c r="D3468" s="9" t="s">
        <v>2340</v>
      </c>
    </row>
    <row r="3469" customHeight="1" spans="1:4">
      <c r="A3469" s="7">
        <v>3467</v>
      </c>
      <c r="B3469" s="8" t="s">
        <v>2319</v>
      </c>
      <c r="C3469" s="8" t="str">
        <f>"郝擎男"</f>
        <v>郝擎男</v>
      </c>
      <c r="D3469" s="9" t="s">
        <v>2341</v>
      </c>
    </row>
    <row r="3470" customHeight="1" spans="1:4">
      <c r="A3470" s="7">
        <v>3468</v>
      </c>
      <c r="B3470" s="8" t="s">
        <v>2319</v>
      </c>
      <c r="C3470" s="8" t="str">
        <f>"唐艺玲"</f>
        <v>唐艺玲</v>
      </c>
      <c r="D3470" s="9" t="s">
        <v>2342</v>
      </c>
    </row>
    <row r="3471" customHeight="1" spans="1:4">
      <c r="A3471" s="7">
        <v>3469</v>
      </c>
      <c r="B3471" s="8" t="s">
        <v>2319</v>
      </c>
      <c r="C3471" s="8" t="str">
        <f>"王俐敏"</f>
        <v>王俐敏</v>
      </c>
      <c r="D3471" s="9" t="s">
        <v>2343</v>
      </c>
    </row>
    <row r="3472" customHeight="1" spans="1:4">
      <c r="A3472" s="7">
        <v>3470</v>
      </c>
      <c r="B3472" s="8" t="s">
        <v>2319</v>
      </c>
      <c r="C3472" s="8" t="str">
        <f>"石瑶伦"</f>
        <v>石瑶伦</v>
      </c>
      <c r="D3472" s="9" t="s">
        <v>970</v>
      </c>
    </row>
    <row r="3473" customHeight="1" spans="1:4">
      <c r="A3473" s="7">
        <v>3471</v>
      </c>
      <c r="B3473" s="8" t="s">
        <v>2319</v>
      </c>
      <c r="C3473" s="8" t="str">
        <f>"邵鑫洋"</f>
        <v>邵鑫洋</v>
      </c>
      <c r="D3473" s="9" t="s">
        <v>2344</v>
      </c>
    </row>
    <row r="3474" customHeight="1" spans="1:4">
      <c r="A3474" s="7">
        <v>3472</v>
      </c>
      <c r="B3474" s="8" t="s">
        <v>2319</v>
      </c>
      <c r="C3474" s="8" t="str">
        <f>"王艳红"</f>
        <v>王艳红</v>
      </c>
      <c r="D3474" s="9" t="s">
        <v>2345</v>
      </c>
    </row>
    <row r="3475" customHeight="1" spans="1:4">
      <c r="A3475" s="7">
        <v>3473</v>
      </c>
      <c r="B3475" s="8" t="s">
        <v>2319</v>
      </c>
      <c r="C3475" s="8" t="str">
        <f>"陆莎莎"</f>
        <v>陆莎莎</v>
      </c>
      <c r="D3475" s="9" t="s">
        <v>75</v>
      </c>
    </row>
    <row r="3476" customHeight="1" spans="1:4">
      <c r="A3476" s="7">
        <v>3474</v>
      </c>
      <c r="B3476" s="8" t="s">
        <v>2319</v>
      </c>
      <c r="C3476" s="8" t="str">
        <f>"张俊怡"</f>
        <v>张俊怡</v>
      </c>
      <c r="D3476" s="9" t="s">
        <v>2346</v>
      </c>
    </row>
    <row r="3477" customHeight="1" spans="1:4">
      <c r="A3477" s="7">
        <v>3475</v>
      </c>
      <c r="B3477" s="8" t="s">
        <v>2319</v>
      </c>
      <c r="C3477" s="8" t="str">
        <f>"林静"</f>
        <v>林静</v>
      </c>
      <c r="D3477" s="9" t="s">
        <v>2347</v>
      </c>
    </row>
    <row r="3478" customHeight="1" spans="1:4">
      <c r="A3478" s="7">
        <v>3476</v>
      </c>
      <c r="B3478" s="8" t="s">
        <v>2319</v>
      </c>
      <c r="C3478" s="8" t="str">
        <f>"冯媛"</f>
        <v>冯媛</v>
      </c>
      <c r="D3478" s="9" t="s">
        <v>247</v>
      </c>
    </row>
    <row r="3479" customHeight="1" spans="1:4">
      <c r="A3479" s="7">
        <v>3477</v>
      </c>
      <c r="B3479" s="8" t="s">
        <v>2319</v>
      </c>
      <c r="C3479" s="8" t="str">
        <f>"龚雪"</f>
        <v>龚雪</v>
      </c>
      <c r="D3479" s="9" t="s">
        <v>2348</v>
      </c>
    </row>
    <row r="3480" customHeight="1" spans="1:4">
      <c r="A3480" s="7">
        <v>3478</v>
      </c>
      <c r="B3480" s="8" t="s">
        <v>2319</v>
      </c>
      <c r="C3480" s="8" t="str">
        <f>"李嘉杨"</f>
        <v>李嘉杨</v>
      </c>
      <c r="D3480" s="9" t="s">
        <v>2349</v>
      </c>
    </row>
    <row r="3481" customHeight="1" spans="1:4">
      <c r="A3481" s="7">
        <v>3479</v>
      </c>
      <c r="B3481" s="8" t="s">
        <v>2319</v>
      </c>
      <c r="C3481" s="8" t="str">
        <f>"王怡凤"</f>
        <v>王怡凤</v>
      </c>
      <c r="D3481" s="9" t="s">
        <v>506</v>
      </c>
    </row>
    <row r="3482" customHeight="1" spans="1:4">
      <c r="A3482" s="7">
        <v>3480</v>
      </c>
      <c r="B3482" s="8" t="s">
        <v>2319</v>
      </c>
      <c r="C3482" s="8" t="str">
        <f>"石韶汶"</f>
        <v>石韶汶</v>
      </c>
      <c r="D3482" s="9" t="s">
        <v>2350</v>
      </c>
    </row>
    <row r="3483" customHeight="1" spans="1:4">
      <c r="A3483" s="7">
        <v>3481</v>
      </c>
      <c r="B3483" s="8" t="s">
        <v>2319</v>
      </c>
      <c r="C3483" s="8" t="str">
        <f>"沈雨培"</f>
        <v>沈雨培</v>
      </c>
      <c r="D3483" s="9" t="s">
        <v>2351</v>
      </c>
    </row>
    <row r="3484" customHeight="1" spans="1:4">
      <c r="A3484" s="7">
        <v>3482</v>
      </c>
      <c r="B3484" s="8" t="s">
        <v>2319</v>
      </c>
      <c r="C3484" s="8" t="str">
        <f>"何蕴兑"</f>
        <v>何蕴兑</v>
      </c>
      <c r="D3484" s="9" t="s">
        <v>216</v>
      </c>
    </row>
    <row r="3485" customHeight="1" spans="1:4">
      <c r="A3485" s="7">
        <v>3483</v>
      </c>
      <c r="B3485" s="8" t="s">
        <v>2319</v>
      </c>
      <c r="C3485" s="8" t="str">
        <f>"黄慧玲"</f>
        <v>黄慧玲</v>
      </c>
      <c r="D3485" s="9" t="s">
        <v>2352</v>
      </c>
    </row>
    <row r="3486" customHeight="1" spans="1:4">
      <c r="A3486" s="7">
        <v>3484</v>
      </c>
      <c r="B3486" s="8" t="s">
        <v>2319</v>
      </c>
      <c r="C3486" s="8" t="str">
        <f>"张钰"</f>
        <v>张钰</v>
      </c>
      <c r="D3486" s="9" t="s">
        <v>2353</v>
      </c>
    </row>
    <row r="3487" customHeight="1" spans="1:4">
      <c r="A3487" s="7">
        <v>3485</v>
      </c>
      <c r="B3487" s="8" t="s">
        <v>2319</v>
      </c>
      <c r="C3487" s="8" t="str">
        <f>"卢玉妃"</f>
        <v>卢玉妃</v>
      </c>
      <c r="D3487" s="9" t="s">
        <v>2354</v>
      </c>
    </row>
    <row r="3488" customHeight="1" spans="1:4">
      <c r="A3488" s="7">
        <v>3486</v>
      </c>
      <c r="B3488" s="8" t="s">
        <v>2319</v>
      </c>
      <c r="C3488" s="8" t="str">
        <f>"刘丽娅"</f>
        <v>刘丽娅</v>
      </c>
      <c r="D3488" s="9" t="s">
        <v>2355</v>
      </c>
    </row>
    <row r="3489" customHeight="1" spans="1:4">
      <c r="A3489" s="7">
        <v>3487</v>
      </c>
      <c r="B3489" s="8" t="s">
        <v>2319</v>
      </c>
      <c r="C3489" s="8" t="str">
        <f>"王丽灵"</f>
        <v>王丽灵</v>
      </c>
      <c r="D3489" s="9" t="s">
        <v>2356</v>
      </c>
    </row>
    <row r="3490" customHeight="1" spans="1:4">
      <c r="A3490" s="7">
        <v>3488</v>
      </c>
      <c r="B3490" s="8" t="s">
        <v>2319</v>
      </c>
      <c r="C3490" s="8" t="str">
        <f>"车桂芯"</f>
        <v>车桂芯</v>
      </c>
      <c r="D3490" s="9" t="s">
        <v>2357</v>
      </c>
    </row>
    <row r="3491" customHeight="1" spans="1:4">
      <c r="A3491" s="7">
        <v>3489</v>
      </c>
      <c r="B3491" s="8" t="s">
        <v>2319</v>
      </c>
      <c r="C3491" s="8" t="str">
        <f>"何美花"</f>
        <v>何美花</v>
      </c>
      <c r="D3491" s="9" t="s">
        <v>2358</v>
      </c>
    </row>
    <row r="3492" customHeight="1" spans="1:4">
      <c r="A3492" s="7">
        <v>3490</v>
      </c>
      <c r="B3492" s="8" t="s">
        <v>2319</v>
      </c>
      <c r="C3492" s="8" t="str">
        <f>"潘荟"</f>
        <v>潘荟</v>
      </c>
      <c r="D3492" s="9" t="s">
        <v>2359</v>
      </c>
    </row>
    <row r="3493" customHeight="1" spans="1:4">
      <c r="A3493" s="7">
        <v>3491</v>
      </c>
      <c r="B3493" s="8" t="s">
        <v>2319</v>
      </c>
      <c r="C3493" s="8" t="str">
        <f>"张文君"</f>
        <v>张文君</v>
      </c>
      <c r="D3493" s="9" t="s">
        <v>2360</v>
      </c>
    </row>
    <row r="3494" customHeight="1" spans="1:4">
      <c r="A3494" s="7">
        <v>3492</v>
      </c>
      <c r="B3494" s="8" t="s">
        <v>2319</v>
      </c>
      <c r="C3494" s="8" t="str">
        <f>"成晓婧"</f>
        <v>成晓婧</v>
      </c>
      <c r="D3494" s="9" t="s">
        <v>2361</v>
      </c>
    </row>
    <row r="3495" customHeight="1" spans="1:4">
      <c r="A3495" s="7">
        <v>3493</v>
      </c>
      <c r="B3495" s="8" t="s">
        <v>2319</v>
      </c>
      <c r="C3495" s="8" t="str">
        <f>"关穆婵"</f>
        <v>关穆婵</v>
      </c>
      <c r="D3495" s="9" t="s">
        <v>2362</v>
      </c>
    </row>
    <row r="3496" customHeight="1" spans="1:4">
      <c r="A3496" s="7">
        <v>3494</v>
      </c>
      <c r="B3496" s="8" t="s">
        <v>2319</v>
      </c>
      <c r="C3496" s="8" t="str">
        <f>"周双丽"</f>
        <v>周双丽</v>
      </c>
      <c r="D3496" s="9" t="s">
        <v>1576</v>
      </c>
    </row>
    <row r="3497" customHeight="1" spans="1:4">
      <c r="A3497" s="7">
        <v>3495</v>
      </c>
      <c r="B3497" s="8" t="s">
        <v>2319</v>
      </c>
      <c r="C3497" s="8" t="str">
        <f>"邱蕾"</f>
        <v>邱蕾</v>
      </c>
      <c r="D3497" s="9" t="s">
        <v>930</v>
      </c>
    </row>
    <row r="3498" customHeight="1" spans="1:4">
      <c r="A3498" s="7">
        <v>3496</v>
      </c>
      <c r="B3498" s="8" t="s">
        <v>2319</v>
      </c>
      <c r="C3498" s="8" t="str">
        <f>"曲嘉兵"</f>
        <v>曲嘉兵</v>
      </c>
      <c r="D3498" s="9" t="s">
        <v>2363</v>
      </c>
    </row>
    <row r="3499" customHeight="1" spans="1:4">
      <c r="A3499" s="7">
        <v>3497</v>
      </c>
      <c r="B3499" s="8" t="s">
        <v>2319</v>
      </c>
      <c r="C3499" s="8" t="str">
        <f>"李婷"</f>
        <v>李婷</v>
      </c>
      <c r="D3499" s="9" t="s">
        <v>2364</v>
      </c>
    </row>
    <row r="3500" customHeight="1" spans="1:4">
      <c r="A3500" s="7">
        <v>3498</v>
      </c>
      <c r="B3500" s="8" t="s">
        <v>2319</v>
      </c>
      <c r="C3500" s="8" t="str">
        <f>"余晨希"</f>
        <v>余晨希</v>
      </c>
      <c r="D3500" s="9" t="s">
        <v>2365</v>
      </c>
    </row>
    <row r="3501" customHeight="1" spans="1:4">
      <c r="A3501" s="7">
        <v>3499</v>
      </c>
      <c r="B3501" s="8" t="s">
        <v>2319</v>
      </c>
      <c r="C3501" s="8" t="str">
        <f>"吴超颖"</f>
        <v>吴超颖</v>
      </c>
      <c r="D3501" s="9" t="s">
        <v>489</v>
      </c>
    </row>
    <row r="3502" customHeight="1" spans="1:4">
      <c r="A3502" s="7">
        <v>3500</v>
      </c>
      <c r="B3502" s="8" t="s">
        <v>2319</v>
      </c>
      <c r="C3502" s="8" t="str">
        <f>"郭泽莹"</f>
        <v>郭泽莹</v>
      </c>
      <c r="D3502" s="9" t="s">
        <v>1123</v>
      </c>
    </row>
    <row r="3503" customHeight="1" spans="1:4">
      <c r="A3503" s="7">
        <v>3501</v>
      </c>
      <c r="B3503" s="8" t="s">
        <v>2319</v>
      </c>
      <c r="C3503" s="8" t="str">
        <f>"叶容伶"</f>
        <v>叶容伶</v>
      </c>
      <c r="D3503" s="9" t="s">
        <v>377</v>
      </c>
    </row>
    <row r="3504" customHeight="1" spans="1:4">
      <c r="A3504" s="7">
        <v>3502</v>
      </c>
      <c r="B3504" s="8" t="s">
        <v>2319</v>
      </c>
      <c r="C3504" s="8" t="str">
        <f>"唐媚媚"</f>
        <v>唐媚媚</v>
      </c>
      <c r="D3504" s="9" t="s">
        <v>2366</v>
      </c>
    </row>
    <row r="3505" customHeight="1" spans="1:4">
      <c r="A3505" s="7">
        <v>3503</v>
      </c>
      <c r="B3505" s="8" t="s">
        <v>2319</v>
      </c>
      <c r="C3505" s="8" t="str">
        <f>"高敏"</f>
        <v>高敏</v>
      </c>
      <c r="D3505" s="9" t="s">
        <v>2367</v>
      </c>
    </row>
    <row r="3506" customHeight="1" spans="1:4">
      <c r="A3506" s="7">
        <v>3504</v>
      </c>
      <c r="B3506" s="8" t="s">
        <v>2319</v>
      </c>
      <c r="C3506" s="8" t="str">
        <f>"胡海娟"</f>
        <v>胡海娟</v>
      </c>
      <c r="D3506" s="9" t="s">
        <v>385</v>
      </c>
    </row>
    <row r="3507" customHeight="1" spans="1:4">
      <c r="A3507" s="7">
        <v>3505</v>
      </c>
      <c r="B3507" s="8" t="s">
        <v>2319</v>
      </c>
      <c r="C3507" s="8" t="str">
        <f>"王乙妃"</f>
        <v>王乙妃</v>
      </c>
      <c r="D3507" s="9" t="s">
        <v>1206</v>
      </c>
    </row>
    <row r="3508" customHeight="1" spans="1:4">
      <c r="A3508" s="7">
        <v>3506</v>
      </c>
      <c r="B3508" s="8" t="s">
        <v>2319</v>
      </c>
      <c r="C3508" s="8" t="str">
        <f>"王和青"</f>
        <v>王和青</v>
      </c>
      <c r="D3508" s="9" t="s">
        <v>1257</v>
      </c>
    </row>
    <row r="3509" customHeight="1" spans="1:4">
      <c r="A3509" s="7">
        <v>3507</v>
      </c>
      <c r="B3509" s="8" t="s">
        <v>2319</v>
      </c>
      <c r="C3509" s="8" t="str">
        <f>"高雅"</f>
        <v>高雅</v>
      </c>
      <c r="D3509" s="9" t="s">
        <v>2368</v>
      </c>
    </row>
    <row r="3510" customHeight="1" spans="1:4">
      <c r="A3510" s="7">
        <v>3508</v>
      </c>
      <c r="B3510" s="8" t="s">
        <v>2319</v>
      </c>
      <c r="C3510" s="8" t="str">
        <f>"柳欢欢"</f>
        <v>柳欢欢</v>
      </c>
      <c r="D3510" s="9" t="s">
        <v>2369</v>
      </c>
    </row>
    <row r="3511" customHeight="1" spans="1:4">
      <c r="A3511" s="7">
        <v>3509</v>
      </c>
      <c r="B3511" s="8" t="s">
        <v>2319</v>
      </c>
      <c r="C3511" s="8" t="str">
        <f>"吴佳柳"</f>
        <v>吴佳柳</v>
      </c>
      <c r="D3511" s="9" t="s">
        <v>868</v>
      </c>
    </row>
    <row r="3512" customHeight="1" spans="1:4">
      <c r="A3512" s="7">
        <v>3510</v>
      </c>
      <c r="B3512" s="8" t="s">
        <v>2319</v>
      </c>
      <c r="C3512" s="8" t="str">
        <f>"罗丽兰"</f>
        <v>罗丽兰</v>
      </c>
      <c r="D3512" s="9" t="s">
        <v>703</v>
      </c>
    </row>
    <row r="3513" customHeight="1" spans="1:4">
      <c r="A3513" s="7">
        <v>3511</v>
      </c>
      <c r="B3513" s="8" t="s">
        <v>2319</v>
      </c>
      <c r="C3513" s="8" t="str">
        <f>"黄楚"</f>
        <v>黄楚</v>
      </c>
      <c r="D3513" s="9" t="s">
        <v>860</v>
      </c>
    </row>
    <row r="3514" customHeight="1" spans="1:4">
      <c r="A3514" s="7">
        <v>3512</v>
      </c>
      <c r="B3514" s="8" t="s">
        <v>2319</v>
      </c>
      <c r="C3514" s="8" t="str">
        <f>"羊妹女"</f>
        <v>羊妹女</v>
      </c>
      <c r="D3514" s="9" t="s">
        <v>2370</v>
      </c>
    </row>
    <row r="3515" customHeight="1" spans="1:4">
      <c r="A3515" s="7">
        <v>3513</v>
      </c>
      <c r="B3515" s="8" t="s">
        <v>2319</v>
      </c>
      <c r="C3515" s="8" t="str">
        <f>"蔡巧玲"</f>
        <v>蔡巧玲</v>
      </c>
      <c r="D3515" s="9" t="s">
        <v>1941</v>
      </c>
    </row>
    <row r="3516" customHeight="1" spans="1:4">
      <c r="A3516" s="7">
        <v>3514</v>
      </c>
      <c r="B3516" s="8" t="s">
        <v>2319</v>
      </c>
      <c r="C3516" s="8" t="str">
        <f>"胡璇"</f>
        <v>胡璇</v>
      </c>
      <c r="D3516" s="9" t="s">
        <v>2371</v>
      </c>
    </row>
    <row r="3517" customHeight="1" spans="1:4">
      <c r="A3517" s="7">
        <v>3515</v>
      </c>
      <c r="B3517" s="8" t="s">
        <v>2319</v>
      </c>
      <c r="C3517" s="8" t="str">
        <f>"蔡雪贞"</f>
        <v>蔡雪贞</v>
      </c>
      <c r="D3517" s="9" t="s">
        <v>2372</v>
      </c>
    </row>
    <row r="3518" customHeight="1" spans="1:4">
      <c r="A3518" s="7">
        <v>3516</v>
      </c>
      <c r="B3518" s="8" t="s">
        <v>2319</v>
      </c>
      <c r="C3518" s="8" t="str">
        <f>"黎杰星"</f>
        <v>黎杰星</v>
      </c>
      <c r="D3518" s="9" t="s">
        <v>816</v>
      </c>
    </row>
    <row r="3519" customHeight="1" spans="1:4">
      <c r="A3519" s="7">
        <v>3517</v>
      </c>
      <c r="B3519" s="8" t="s">
        <v>2319</v>
      </c>
      <c r="C3519" s="8" t="str">
        <f>"卓亚妹"</f>
        <v>卓亚妹</v>
      </c>
      <c r="D3519" s="9" t="s">
        <v>2373</v>
      </c>
    </row>
    <row r="3520" customHeight="1" spans="1:4">
      <c r="A3520" s="7">
        <v>3518</v>
      </c>
      <c r="B3520" s="8" t="s">
        <v>2319</v>
      </c>
      <c r="C3520" s="8" t="str">
        <f>"贾小庆"</f>
        <v>贾小庆</v>
      </c>
      <c r="D3520" s="9" t="s">
        <v>2374</v>
      </c>
    </row>
    <row r="3521" customHeight="1" spans="1:4">
      <c r="A3521" s="7">
        <v>3519</v>
      </c>
      <c r="B3521" s="8" t="s">
        <v>2319</v>
      </c>
      <c r="C3521" s="8" t="str">
        <f>"王信涵"</f>
        <v>王信涵</v>
      </c>
      <c r="D3521" s="9" t="s">
        <v>2375</v>
      </c>
    </row>
    <row r="3522" customHeight="1" spans="1:4">
      <c r="A3522" s="7">
        <v>3520</v>
      </c>
      <c r="B3522" s="8" t="s">
        <v>2319</v>
      </c>
      <c r="C3522" s="8" t="str">
        <f>"赵悦"</f>
        <v>赵悦</v>
      </c>
      <c r="D3522" s="9" t="s">
        <v>2376</v>
      </c>
    </row>
    <row r="3523" customHeight="1" spans="1:4">
      <c r="A3523" s="7">
        <v>3521</v>
      </c>
      <c r="B3523" s="8" t="s">
        <v>2319</v>
      </c>
      <c r="C3523" s="8" t="str">
        <f>"高媛"</f>
        <v>高媛</v>
      </c>
      <c r="D3523" s="9" t="s">
        <v>2377</v>
      </c>
    </row>
    <row r="3524" customHeight="1" spans="1:4">
      <c r="A3524" s="7">
        <v>3522</v>
      </c>
      <c r="B3524" s="8" t="s">
        <v>2319</v>
      </c>
      <c r="C3524" s="8" t="str">
        <f>"刘宇"</f>
        <v>刘宇</v>
      </c>
      <c r="D3524" s="9" t="s">
        <v>30</v>
      </c>
    </row>
    <row r="3525" customHeight="1" spans="1:4">
      <c r="A3525" s="7">
        <v>3523</v>
      </c>
      <c r="B3525" s="8" t="s">
        <v>2319</v>
      </c>
      <c r="C3525" s="8" t="str">
        <f>"张梦楠"</f>
        <v>张梦楠</v>
      </c>
      <c r="D3525" s="9" t="s">
        <v>2378</v>
      </c>
    </row>
    <row r="3526" customHeight="1" spans="1:4">
      <c r="A3526" s="7">
        <v>3524</v>
      </c>
      <c r="B3526" s="8" t="s">
        <v>2319</v>
      </c>
      <c r="C3526" s="8" t="str">
        <f>"张萌"</f>
        <v>张萌</v>
      </c>
      <c r="D3526" s="9" t="s">
        <v>2379</v>
      </c>
    </row>
    <row r="3527" customHeight="1" spans="1:4">
      <c r="A3527" s="7">
        <v>3525</v>
      </c>
      <c r="B3527" s="8" t="s">
        <v>2319</v>
      </c>
      <c r="C3527" s="8" t="str">
        <f>"王露婷"</f>
        <v>王露婷</v>
      </c>
      <c r="D3527" s="9" t="s">
        <v>2380</v>
      </c>
    </row>
    <row r="3528" customHeight="1" spans="1:4">
      <c r="A3528" s="7">
        <v>3526</v>
      </c>
      <c r="B3528" s="8" t="s">
        <v>2319</v>
      </c>
      <c r="C3528" s="8" t="str">
        <f>"吴涵柔"</f>
        <v>吴涵柔</v>
      </c>
      <c r="D3528" s="9" t="s">
        <v>2381</v>
      </c>
    </row>
    <row r="3529" customHeight="1" spans="1:4">
      <c r="A3529" s="7">
        <v>3527</v>
      </c>
      <c r="B3529" s="8" t="s">
        <v>2319</v>
      </c>
      <c r="C3529" s="8" t="str">
        <f>"谢小敏"</f>
        <v>谢小敏</v>
      </c>
      <c r="D3529" s="9" t="s">
        <v>77</v>
      </c>
    </row>
    <row r="3530" customHeight="1" spans="1:4">
      <c r="A3530" s="7">
        <v>3528</v>
      </c>
      <c r="B3530" s="8" t="s">
        <v>2319</v>
      </c>
      <c r="C3530" s="8" t="str">
        <f>"王彬彬"</f>
        <v>王彬彬</v>
      </c>
      <c r="D3530" s="9" t="s">
        <v>1293</v>
      </c>
    </row>
    <row r="3531" customHeight="1" spans="1:4">
      <c r="A3531" s="7">
        <v>3529</v>
      </c>
      <c r="B3531" s="8" t="s">
        <v>2319</v>
      </c>
      <c r="C3531" s="8" t="str">
        <f>"孙婷婷"</f>
        <v>孙婷婷</v>
      </c>
      <c r="D3531" s="9" t="s">
        <v>2382</v>
      </c>
    </row>
    <row r="3532" customHeight="1" spans="1:4">
      <c r="A3532" s="7">
        <v>3530</v>
      </c>
      <c r="B3532" s="8" t="s">
        <v>2319</v>
      </c>
      <c r="C3532" s="8" t="str">
        <f>"张晋"</f>
        <v>张晋</v>
      </c>
      <c r="D3532" s="9" t="s">
        <v>2383</v>
      </c>
    </row>
    <row r="3533" customHeight="1" spans="1:4">
      <c r="A3533" s="7">
        <v>3531</v>
      </c>
      <c r="B3533" s="8" t="s">
        <v>2319</v>
      </c>
      <c r="C3533" s="8" t="str">
        <f>"柳美旭"</f>
        <v>柳美旭</v>
      </c>
      <c r="D3533" s="9" t="s">
        <v>2384</v>
      </c>
    </row>
    <row r="3534" customHeight="1" spans="1:4">
      <c r="A3534" s="7">
        <v>3532</v>
      </c>
      <c r="B3534" s="8" t="s">
        <v>2319</v>
      </c>
      <c r="C3534" s="8" t="str">
        <f>"谭春锦"</f>
        <v>谭春锦</v>
      </c>
      <c r="D3534" s="9" t="s">
        <v>2385</v>
      </c>
    </row>
    <row r="3535" customHeight="1" spans="1:4">
      <c r="A3535" s="7">
        <v>3533</v>
      </c>
      <c r="B3535" s="8" t="s">
        <v>2319</v>
      </c>
      <c r="C3535" s="8" t="str">
        <f>"羊本强"</f>
        <v>羊本强</v>
      </c>
      <c r="D3535" s="9" t="s">
        <v>2386</v>
      </c>
    </row>
    <row r="3536" customHeight="1" spans="1:4">
      <c r="A3536" s="7">
        <v>3534</v>
      </c>
      <c r="B3536" s="8" t="s">
        <v>2319</v>
      </c>
      <c r="C3536" s="8" t="str">
        <f>"段雨桐"</f>
        <v>段雨桐</v>
      </c>
      <c r="D3536" s="9" t="s">
        <v>2387</v>
      </c>
    </row>
    <row r="3537" customHeight="1" spans="1:4">
      <c r="A3537" s="7">
        <v>3535</v>
      </c>
      <c r="B3537" s="8" t="s">
        <v>2319</v>
      </c>
      <c r="C3537" s="8" t="str">
        <f>"张秀翠"</f>
        <v>张秀翠</v>
      </c>
      <c r="D3537" s="9" t="s">
        <v>2388</v>
      </c>
    </row>
    <row r="3538" customHeight="1" spans="1:4">
      <c r="A3538" s="7">
        <v>3536</v>
      </c>
      <c r="B3538" s="8" t="s">
        <v>2319</v>
      </c>
      <c r="C3538" s="8" t="str">
        <f>"吴夏桐"</f>
        <v>吴夏桐</v>
      </c>
      <c r="D3538" s="9" t="s">
        <v>2389</v>
      </c>
    </row>
    <row r="3539" customHeight="1" spans="1:4">
      <c r="A3539" s="7">
        <v>3537</v>
      </c>
      <c r="B3539" s="8" t="s">
        <v>2319</v>
      </c>
      <c r="C3539" s="8" t="str">
        <f>"宋晓茹"</f>
        <v>宋晓茹</v>
      </c>
      <c r="D3539" s="9" t="s">
        <v>2390</v>
      </c>
    </row>
    <row r="3540" customHeight="1" spans="1:4">
      <c r="A3540" s="7">
        <v>3538</v>
      </c>
      <c r="B3540" s="8" t="s">
        <v>2319</v>
      </c>
      <c r="C3540" s="8" t="str">
        <f>"任锐"</f>
        <v>任锐</v>
      </c>
      <c r="D3540" s="9" t="s">
        <v>2391</v>
      </c>
    </row>
    <row r="3541" customHeight="1" spans="1:4">
      <c r="A3541" s="7">
        <v>3539</v>
      </c>
      <c r="B3541" s="8" t="s">
        <v>2319</v>
      </c>
      <c r="C3541" s="8" t="str">
        <f>"林雨双"</f>
        <v>林雨双</v>
      </c>
      <c r="D3541" s="9" t="s">
        <v>2392</v>
      </c>
    </row>
    <row r="3542" customHeight="1" spans="1:4">
      <c r="A3542" s="7">
        <v>3540</v>
      </c>
      <c r="B3542" s="8" t="s">
        <v>2319</v>
      </c>
      <c r="C3542" s="8" t="str">
        <f>"李猛"</f>
        <v>李猛</v>
      </c>
      <c r="D3542" s="9" t="s">
        <v>2393</v>
      </c>
    </row>
    <row r="3543" customHeight="1" spans="1:4">
      <c r="A3543" s="7">
        <v>3541</v>
      </c>
      <c r="B3543" s="8" t="s">
        <v>2319</v>
      </c>
      <c r="C3543" s="8" t="str">
        <f>"谢佳静"</f>
        <v>谢佳静</v>
      </c>
      <c r="D3543" s="9" t="s">
        <v>2394</v>
      </c>
    </row>
    <row r="3544" customHeight="1" spans="1:4">
      <c r="A3544" s="7">
        <v>3542</v>
      </c>
      <c r="B3544" s="8" t="s">
        <v>2319</v>
      </c>
      <c r="C3544" s="8" t="str">
        <f>"岳丽婧"</f>
        <v>岳丽婧</v>
      </c>
      <c r="D3544" s="9" t="s">
        <v>2395</v>
      </c>
    </row>
    <row r="3545" customHeight="1" spans="1:4">
      <c r="A3545" s="7">
        <v>3543</v>
      </c>
      <c r="B3545" s="8" t="s">
        <v>2319</v>
      </c>
      <c r="C3545" s="8" t="str">
        <f>"蒋莹"</f>
        <v>蒋莹</v>
      </c>
      <c r="D3545" s="9" t="s">
        <v>2139</v>
      </c>
    </row>
    <row r="3546" customHeight="1" spans="1:4">
      <c r="A3546" s="7">
        <v>3544</v>
      </c>
      <c r="B3546" s="8" t="s">
        <v>2319</v>
      </c>
      <c r="C3546" s="8" t="str">
        <f>"周清"</f>
        <v>周清</v>
      </c>
      <c r="D3546" s="9" t="s">
        <v>2396</v>
      </c>
    </row>
    <row r="3547" customHeight="1" spans="1:4">
      <c r="A3547" s="7">
        <v>3545</v>
      </c>
      <c r="B3547" s="8" t="s">
        <v>2319</v>
      </c>
      <c r="C3547" s="8" t="str">
        <f>"符海滨"</f>
        <v>符海滨</v>
      </c>
      <c r="D3547" s="9" t="s">
        <v>2397</v>
      </c>
    </row>
    <row r="3548" customHeight="1" spans="1:4">
      <c r="A3548" s="7">
        <v>3546</v>
      </c>
      <c r="B3548" s="8" t="s">
        <v>2319</v>
      </c>
      <c r="C3548" s="8" t="str">
        <f>"杨娜"</f>
        <v>杨娜</v>
      </c>
      <c r="D3548" s="9" t="s">
        <v>2398</v>
      </c>
    </row>
    <row r="3549" customHeight="1" spans="1:4">
      <c r="A3549" s="7">
        <v>3547</v>
      </c>
      <c r="B3549" s="8" t="s">
        <v>2319</v>
      </c>
      <c r="C3549" s="8" t="str">
        <f>"马珺媛"</f>
        <v>马珺媛</v>
      </c>
      <c r="D3549" s="9" t="s">
        <v>2399</v>
      </c>
    </row>
    <row r="3550" customHeight="1" spans="1:4">
      <c r="A3550" s="7">
        <v>3548</v>
      </c>
      <c r="B3550" s="8" t="s">
        <v>2319</v>
      </c>
      <c r="C3550" s="8" t="str">
        <f>"黄麟茜"</f>
        <v>黄麟茜</v>
      </c>
      <c r="D3550" s="9" t="s">
        <v>2400</v>
      </c>
    </row>
    <row r="3551" customHeight="1" spans="1:4">
      <c r="A3551" s="7">
        <v>3549</v>
      </c>
      <c r="B3551" s="8" t="s">
        <v>2319</v>
      </c>
      <c r="C3551" s="8" t="str">
        <f>"姜垂贤"</f>
        <v>姜垂贤</v>
      </c>
      <c r="D3551" s="9" t="s">
        <v>2401</v>
      </c>
    </row>
    <row r="3552" customHeight="1" spans="1:4">
      <c r="A3552" s="7">
        <v>3550</v>
      </c>
      <c r="B3552" s="8" t="s">
        <v>2319</v>
      </c>
      <c r="C3552" s="8" t="str">
        <f>"钱坤"</f>
        <v>钱坤</v>
      </c>
      <c r="D3552" s="9" t="s">
        <v>2402</v>
      </c>
    </row>
    <row r="3553" customHeight="1" spans="1:4">
      <c r="A3553" s="7">
        <v>3551</v>
      </c>
      <c r="B3553" s="8" t="s">
        <v>2319</v>
      </c>
      <c r="C3553" s="8" t="str">
        <f>"李喜平"</f>
        <v>李喜平</v>
      </c>
      <c r="D3553" s="9" t="s">
        <v>2403</v>
      </c>
    </row>
    <row r="3554" customHeight="1" spans="1:4">
      <c r="A3554" s="7">
        <v>3552</v>
      </c>
      <c r="B3554" s="8" t="s">
        <v>2319</v>
      </c>
      <c r="C3554" s="8" t="str">
        <f>"胡蝶"</f>
        <v>胡蝶</v>
      </c>
      <c r="D3554" s="9" t="s">
        <v>2404</v>
      </c>
    </row>
    <row r="3555" customHeight="1" spans="1:4">
      <c r="A3555" s="7">
        <v>3553</v>
      </c>
      <c r="B3555" s="8" t="s">
        <v>2319</v>
      </c>
      <c r="C3555" s="8" t="str">
        <f>"王娴"</f>
        <v>王娴</v>
      </c>
      <c r="D3555" s="9" t="s">
        <v>99</v>
      </c>
    </row>
    <row r="3556" customHeight="1" spans="1:4">
      <c r="A3556" s="7">
        <v>3554</v>
      </c>
      <c r="B3556" s="8" t="s">
        <v>2319</v>
      </c>
      <c r="C3556" s="8" t="str">
        <f>"韩丽芳"</f>
        <v>韩丽芳</v>
      </c>
      <c r="D3556" s="9" t="s">
        <v>552</v>
      </c>
    </row>
    <row r="3557" customHeight="1" spans="1:4">
      <c r="A3557" s="7">
        <v>3555</v>
      </c>
      <c r="B3557" s="8" t="s">
        <v>2319</v>
      </c>
      <c r="C3557" s="8" t="str">
        <f>"刘家琦"</f>
        <v>刘家琦</v>
      </c>
      <c r="D3557" s="9" t="s">
        <v>2405</v>
      </c>
    </row>
    <row r="3558" customHeight="1" spans="1:4">
      <c r="A3558" s="7">
        <v>3556</v>
      </c>
      <c r="B3558" s="8" t="s">
        <v>2319</v>
      </c>
      <c r="C3558" s="8" t="str">
        <f>"彭婷钰"</f>
        <v>彭婷钰</v>
      </c>
      <c r="D3558" s="9" t="s">
        <v>2406</v>
      </c>
    </row>
    <row r="3559" customHeight="1" spans="1:4">
      <c r="A3559" s="7">
        <v>3557</v>
      </c>
      <c r="B3559" s="8" t="s">
        <v>2319</v>
      </c>
      <c r="C3559" s="8" t="str">
        <f>"黑海亚"</f>
        <v>黑海亚</v>
      </c>
      <c r="D3559" s="9" t="s">
        <v>2407</v>
      </c>
    </row>
    <row r="3560" customHeight="1" spans="1:4">
      <c r="A3560" s="7">
        <v>3558</v>
      </c>
      <c r="B3560" s="8" t="s">
        <v>2319</v>
      </c>
      <c r="C3560" s="8" t="str">
        <f>"韩芳"</f>
        <v>韩芳</v>
      </c>
      <c r="D3560" s="9" t="s">
        <v>2408</v>
      </c>
    </row>
    <row r="3561" customHeight="1" spans="1:4">
      <c r="A3561" s="7">
        <v>3559</v>
      </c>
      <c r="B3561" s="8" t="s">
        <v>2319</v>
      </c>
      <c r="C3561" s="8" t="str">
        <f>"苏小凤"</f>
        <v>苏小凤</v>
      </c>
      <c r="D3561" s="9" t="s">
        <v>155</v>
      </c>
    </row>
    <row r="3562" customHeight="1" spans="1:4">
      <c r="A3562" s="7">
        <v>3560</v>
      </c>
      <c r="B3562" s="8" t="s">
        <v>2319</v>
      </c>
      <c r="C3562" s="8" t="str">
        <f>"黄香郁"</f>
        <v>黄香郁</v>
      </c>
      <c r="D3562" s="9" t="s">
        <v>2409</v>
      </c>
    </row>
    <row r="3563" customHeight="1" spans="1:4">
      <c r="A3563" s="7">
        <v>3561</v>
      </c>
      <c r="B3563" s="8" t="s">
        <v>2319</v>
      </c>
      <c r="C3563" s="8" t="str">
        <f>"刘金凤"</f>
        <v>刘金凤</v>
      </c>
      <c r="D3563" s="9" t="s">
        <v>2410</v>
      </c>
    </row>
    <row r="3564" customHeight="1" spans="1:4">
      <c r="A3564" s="7">
        <v>3562</v>
      </c>
      <c r="B3564" s="8" t="s">
        <v>2319</v>
      </c>
      <c r="C3564" s="8" t="str">
        <f>"吴忠玲"</f>
        <v>吴忠玲</v>
      </c>
      <c r="D3564" s="9" t="s">
        <v>2411</v>
      </c>
    </row>
    <row r="3565" customHeight="1" spans="1:4">
      <c r="A3565" s="7">
        <v>3563</v>
      </c>
      <c r="B3565" s="8" t="s">
        <v>2319</v>
      </c>
      <c r="C3565" s="8" t="str">
        <f>"孙舒"</f>
        <v>孙舒</v>
      </c>
      <c r="D3565" s="9" t="s">
        <v>2412</v>
      </c>
    </row>
    <row r="3566" customHeight="1" spans="1:4">
      <c r="A3566" s="7">
        <v>3564</v>
      </c>
      <c r="B3566" s="8" t="s">
        <v>2319</v>
      </c>
      <c r="C3566" s="8" t="str">
        <f>"邱贤乐"</f>
        <v>邱贤乐</v>
      </c>
      <c r="D3566" s="9" t="s">
        <v>129</v>
      </c>
    </row>
    <row r="3567" customHeight="1" spans="1:4">
      <c r="A3567" s="7">
        <v>3565</v>
      </c>
      <c r="B3567" s="8" t="s">
        <v>2319</v>
      </c>
      <c r="C3567" s="8" t="str">
        <f>"荣子仪"</f>
        <v>荣子仪</v>
      </c>
      <c r="D3567" s="9" t="s">
        <v>2413</v>
      </c>
    </row>
    <row r="3568" customHeight="1" spans="1:4">
      <c r="A3568" s="7">
        <v>3566</v>
      </c>
      <c r="B3568" s="8" t="s">
        <v>2319</v>
      </c>
      <c r="C3568" s="8" t="str">
        <f>"刘娱欣"</f>
        <v>刘娱欣</v>
      </c>
      <c r="D3568" s="9" t="s">
        <v>247</v>
      </c>
    </row>
    <row r="3569" customHeight="1" spans="1:4">
      <c r="A3569" s="7">
        <v>3567</v>
      </c>
      <c r="B3569" s="8" t="s">
        <v>2319</v>
      </c>
      <c r="C3569" s="8" t="str">
        <f>"鞠越超"</f>
        <v>鞠越超</v>
      </c>
      <c r="D3569" s="9" t="s">
        <v>2414</v>
      </c>
    </row>
    <row r="3570" customHeight="1" spans="1:4">
      <c r="A3570" s="7">
        <v>3568</v>
      </c>
      <c r="B3570" s="8" t="s">
        <v>2319</v>
      </c>
      <c r="C3570" s="8" t="str">
        <f>"许嫚虹"</f>
        <v>许嫚虹</v>
      </c>
      <c r="D3570" s="9" t="s">
        <v>1242</v>
      </c>
    </row>
    <row r="3571" customHeight="1" spans="1:4">
      <c r="A3571" s="7">
        <v>3569</v>
      </c>
      <c r="B3571" s="8" t="s">
        <v>2319</v>
      </c>
      <c r="C3571" s="8" t="str">
        <f>"王芳芳"</f>
        <v>王芳芳</v>
      </c>
      <c r="D3571" s="9" t="s">
        <v>2415</v>
      </c>
    </row>
    <row r="3572" customHeight="1" spans="1:4">
      <c r="A3572" s="7">
        <v>3570</v>
      </c>
      <c r="B3572" s="8" t="s">
        <v>2319</v>
      </c>
      <c r="C3572" s="8" t="str">
        <f>"成方琳"</f>
        <v>成方琳</v>
      </c>
      <c r="D3572" s="9" t="s">
        <v>983</v>
      </c>
    </row>
    <row r="3573" customHeight="1" spans="1:4">
      <c r="A3573" s="7">
        <v>3571</v>
      </c>
      <c r="B3573" s="8" t="s">
        <v>2319</v>
      </c>
      <c r="C3573" s="8" t="str">
        <f>"王桂兰"</f>
        <v>王桂兰</v>
      </c>
      <c r="D3573" s="9" t="s">
        <v>2416</v>
      </c>
    </row>
    <row r="3574" customHeight="1" spans="1:4">
      <c r="A3574" s="7">
        <v>3572</v>
      </c>
      <c r="B3574" s="8" t="s">
        <v>2319</v>
      </c>
      <c r="C3574" s="8" t="str">
        <f>"于越"</f>
        <v>于越</v>
      </c>
      <c r="D3574" s="9" t="s">
        <v>2417</v>
      </c>
    </row>
    <row r="3575" customHeight="1" spans="1:4">
      <c r="A3575" s="7">
        <v>3573</v>
      </c>
      <c r="B3575" s="8" t="s">
        <v>2319</v>
      </c>
      <c r="C3575" s="8" t="str">
        <f>"陈运宇"</f>
        <v>陈运宇</v>
      </c>
      <c r="D3575" s="9" t="s">
        <v>1236</v>
      </c>
    </row>
    <row r="3576" customHeight="1" spans="1:4">
      <c r="A3576" s="7">
        <v>3574</v>
      </c>
      <c r="B3576" s="8" t="s">
        <v>2319</v>
      </c>
      <c r="C3576" s="8" t="str">
        <f>"吴青虹"</f>
        <v>吴青虹</v>
      </c>
      <c r="D3576" s="9" t="s">
        <v>657</v>
      </c>
    </row>
    <row r="3577" customHeight="1" spans="1:4">
      <c r="A3577" s="7">
        <v>3575</v>
      </c>
      <c r="B3577" s="8" t="s">
        <v>2319</v>
      </c>
      <c r="C3577" s="8" t="str">
        <f>"陈冬柳"</f>
        <v>陈冬柳</v>
      </c>
      <c r="D3577" s="9" t="s">
        <v>2418</v>
      </c>
    </row>
    <row r="3578" customHeight="1" spans="1:4">
      <c r="A3578" s="7">
        <v>3576</v>
      </c>
      <c r="B3578" s="8" t="s">
        <v>2319</v>
      </c>
      <c r="C3578" s="8" t="str">
        <f>"符茵茵"</f>
        <v>符茵茵</v>
      </c>
      <c r="D3578" s="9" t="s">
        <v>30</v>
      </c>
    </row>
    <row r="3579" customHeight="1" spans="1:4">
      <c r="A3579" s="7">
        <v>3577</v>
      </c>
      <c r="B3579" s="8" t="s">
        <v>2319</v>
      </c>
      <c r="C3579" s="8" t="str">
        <f>"唐灵"</f>
        <v>唐灵</v>
      </c>
      <c r="D3579" s="9" t="s">
        <v>709</v>
      </c>
    </row>
    <row r="3580" customHeight="1" spans="1:4">
      <c r="A3580" s="7">
        <v>3578</v>
      </c>
      <c r="B3580" s="8" t="s">
        <v>2319</v>
      </c>
      <c r="C3580" s="8" t="str">
        <f>"季伟"</f>
        <v>季伟</v>
      </c>
      <c r="D3580" s="9" t="s">
        <v>1023</v>
      </c>
    </row>
    <row r="3581" customHeight="1" spans="1:4">
      <c r="A3581" s="7">
        <v>3579</v>
      </c>
      <c r="B3581" s="8" t="s">
        <v>2319</v>
      </c>
      <c r="C3581" s="8" t="str">
        <f>"卢雅静"</f>
        <v>卢雅静</v>
      </c>
      <c r="D3581" s="9" t="s">
        <v>2419</v>
      </c>
    </row>
    <row r="3582" customHeight="1" spans="1:4">
      <c r="A3582" s="7">
        <v>3580</v>
      </c>
      <c r="B3582" s="8" t="s">
        <v>2319</v>
      </c>
      <c r="C3582" s="8" t="str">
        <f>"高小星"</f>
        <v>高小星</v>
      </c>
      <c r="D3582" s="9" t="s">
        <v>350</v>
      </c>
    </row>
    <row r="3583" customHeight="1" spans="1:4">
      <c r="A3583" s="7">
        <v>3581</v>
      </c>
      <c r="B3583" s="8" t="s">
        <v>2319</v>
      </c>
      <c r="C3583" s="8" t="str">
        <f>"孟芷薇"</f>
        <v>孟芷薇</v>
      </c>
      <c r="D3583" s="9" t="s">
        <v>2420</v>
      </c>
    </row>
    <row r="3584" customHeight="1" spans="1:4">
      <c r="A3584" s="7">
        <v>3582</v>
      </c>
      <c r="B3584" s="8" t="s">
        <v>2319</v>
      </c>
      <c r="C3584" s="8" t="str">
        <f>"宋金鑫"</f>
        <v>宋金鑫</v>
      </c>
      <c r="D3584" s="9" t="s">
        <v>2421</v>
      </c>
    </row>
    <row r="3585" customHeight="1" spans="1:4">
      <c r="A3585" s="7">
        <v>3583</v>
      </c>
      <c r="B3585" s="8" t="s">
        <v>2319</v>
      </c>
      <c r="C3585" s="8" t="str">
        <f>"欧阳可婧"</f>
        <v>欧阳可婧</v>
      </c>
      <c r="D3585" s="9" t="s">
        <v>2422</v>
      </c>
    </row>
    <row r="3586" customHeight="1" spans="1:4">
      <c r="A3586" s="7">
        <v>3584</v>
      </c>
      <c r="B3586" s="8" t="s">
        <v>2319</v>
      </c>
      <c r="C3586" s="8" t="str">
        <f>"谭飞燕"</f>
        <v>谭飞燕</v>
      </c>
      <c r="D3586" s="9" t="s">
        <v>2423</v>
      </c>
    </row>
    <row r="3587" customHeight="1" spans="1:4">
      <c r="A3587" s="7">
        <v>3585</v>
      </c>
      <c r="B3587" s="8" t="s">
        <v>2319</v>
      </c>
      <c r="C3587" s="8" t="str">
        <f>"吴楠"</f>
        <v>吴楠</v>
      </c>
      <c r="D3587" s="9" t="s">
        <v>2424</v>
      </c>
    </row>
    <row r="3588" customHeight="1" spans="1:4">
      <c r="A3588" s="7">
        <v>3586</v>
      </c>
      <c r="B3588" s="8" t="s">
        <v>2319</v>
      </c>
      <c r="C3588" s="8" t="str">
        <f>"王晓婕"</f>
        <v>王晓婕</v>
      </c>
      <c r="D3588" s="9" t="s">
        <v>952</v>
      </c>
    </row>
    <row r="3589" customHeight="1" spans="1:4">
      <c r="A3589" s="7">
        <v>3587</v>
      </c>
      <c r="B3589" s="8" t="s">
        <v>2319</v>
      </c>
      <c r="C3589" s="8" t="str">
        <f>"万周江"</f>
        <v>万周江</v>
      </c>
      <c r="D3589" s="9" t="s">
        <v>2425</v>
      </c>
    </row>
    <row r="3590" customHeight="1" spans="1:4">
      <c r="A3590" s="7">
        <v>3588</v>
      </c>
      <c r="B3590" s="8" t="s">
        <v>2319</v>
      </c>
      <c r="C3590" s="8" t="str">
        <f>"叶林娜"</f>
        <v>叶林娜</v>
      </c>
      <c r="D3590" s="9" t="s">
        <v>706</v>
      </c>
    </row>
    <row r="3591" customHeight="1" spans="1:4">
      <c r="A3591" s="7">
        <v>3589</v>
      </c>
      <c r="B3591" s="8" t="s">
        <v>2319</v>
      </c>
      <c r="C3591" s="8" t="str">
        <f>"范雨菲"</f>
        <v>范雨菲</v>
      </c>
      <c r="D3591" s="9" t="s">
        <v>2426</v>
      </c>
    </row>
    <row r="3592" customHeight="1" spans="1:4">
      <c r="A3592" s="7">
        <v>3590</v>
      </c>
      <c r="B3592" s="8" t="s">
        <v>2319</v>
      </c>
      <c r="C3592" s="8" t="str">
        <f>"李婷"</f>
        <v>李婷</v>
      </c>
      <c r="D3592" s="9" t="s">
        <v>2427</v>
      </c>
    </row>
    <row r="3593" customHeight="1" spans="1:4">
      <c r="A3593" s="7">
        <v>3591</v>
      </c>
      <c r="B3593" s="8" t="s">
        <v>2319</v>
      </c>
      <c r="C3593" s="8" t="str">
        <f>"黄娱纯"</f>
        <v>黄娱纯</v>
      </c>
      <c r="D3593" s="9" t="s">
        <v>2428</v>
      </c>
    </row>
    <row r="3594" customHeight="1" spans="1:4">
      <c r="A3594" s="7">
        <v>3592</v>
      </c>
      <c r="B3594" s="8" t="s">
        <v>2319</v>
      </c>
      <c r="C3594" s="8" t="str">
        <f>"郑德锦"</f>
        <v>郑德锦</v>
      </c>
      <c r="D3594" s="9" t="s">
        <v>1448</v>
      </c>
    </row>
    <row r="3595" customHeight="1" spans="1:4">
      <c r="A3595" s="7">
        <v>3593</v>
      </c>
      <c r="B3595" s="8" t="s">
        <v>2319</v>
      </c>
      <c r="C3595" s="8" t="str">
        <f>"莫真鑫"</f>
        <v>莫真鑫</v>
      </c>
      <c r="D3595" s="9" t="s">
        <v>2429</v>
      </c>
    </row>
    <row r="3596" customHeight="1" spans="1:4">
      <c r="A3596" s="7">
        <v>3594</v>
      </c>
      <c r="B3596" s="8" t="s">
        <v>2319</v>
      </c>
      <c r="C3596" s="8" t="str">
        <f>"吴婷婷"</f>
        <v>吴婷婷</v>
      </c>
      <c r="D3596" s="9" t="s">
        <v>382</v>
      </c>
    </row>
    <row r="3597" customHeight="1" spans="1:4">
      <c r="A3597" s="7">
        <v>3595</v>
      </c>
      <c r="B3597" s="8" t="s">
        <v>2319</v>
      </c>
      <c r="C3597" s="8" t="str">
        <f>"李玉"</f>
        <v>李玉</v>
      </c>
      <c r="D3597" s="9" t="s">
        <v>2430</v>
      </c>
    </row>
    <row r="3598" customHeight="1" spans="1:4">
      <c r="A3598" s="7">
        <v>3596</v>
      </c>
      <c r="B3598" s="8" t="s">
        <v>2319</v>
      </c>
      <c r="C3598" s="8" t="str">
        <f>"于婷婷"</f>
        <v>于婷婷</v>
      </c>
      <c r="D3598" s="9" t="s">
        <v>2431</v>
      </c>
    </row>
    <row r="3599" customHeight="1" spans="1:4">
      <c r="A3599" s="7">
        <v>3597</v>
      </c>
      <c r="B3599" s="8" t="s">
        <v>2319</v>
      </c>
      <c r="C3599" s="8" t="str">
        <f>"符德港"</f>
        <v>符德港</v>
      </c>
      <c r="D3599" s="9" t="s">
        <v>2312</v>
      </c>
    </row>
    <row r="3600" customHeight="1" spans="1:4">
      <c r="A3600" s="7">
        <v>3598</v>
      </c>
      <c r="B3600" s="8" t="s">
        <v>2319</v>
      </c>
      <c r="C3600" s="8" t="str">
        <f>"汤旱雪"</f>
        <v>汤旱雪</v>
      </c>
      <c r="D3600" s="9" t="s">
        <v>2432</v>
      </c>
    </row>
    <row r="3601" customHeight="1" spans="1:4">
      <c r="A3601" s="7">
        <v>3599</v>
      </c>
      <c r="B3601" s="8" t="s">
        <v>2319</v>
      </c>
      <c r="C3601" s="8" t="str">
        <f>"卢艺倩"</f>
        <v>卢艺倩</v>
      </c>
      <c r="D3601" s="9" t="s">
        <v>288</v>
      </c>
    </row>
    <row r="3602" customHeight="1" spans="1:4">
      <c r="A3602" s="7">
        <v>3600</v>
      </c>
      <c r="B3602" s="8" t="s">
        <v>2319</v>
      </c>
      <c r="C3602" s="8" t="str">
        <f>"韩金灵"</f>
        <v>韩金灵</v>
      </c>
      <c r="D3602" s="9" t="s">
        <v>2433</v>
      </c>
    </row>
    <row r="3603" customHeight="1" spans="1:4">
      <c r="A3603" s="7">
        <v>3601</v>
      </c>
      <c r="B3603" s="8" t="s">
        <v>2319</v>
      </c>
      <c r="C3603" s="8" t="str">
        <f>"林芙伊"</f>
        <v>林芙伊</v>
      </c>
      <c r="D3603" s="9" t="s">
        <v>534</v>
      </c>
    </row>
    <row r="3604" customHeight="1" spans="1:4">
      <c r="A3604" s="7">
        <v>3602</v>
      </c>
      <c r="B3604" s="8" t="s">
        <v>2319</v>
      </c>
      <c r="C3604" s="8" t="str">
        <f>"孙英真"</f>
        <v>孙英真</v>
      </c>
      <c r="D3604" s="9" t="s">
        <v>2434</v>
      </c>
    </row>
    <row r="3605" customHeight="1" spans="1:4">
      <c r="A3605" s="7">
        <v>3603</v>
      </c>
      <c r="B3605" s="8" t="s">
        <v>2319</v>
      </c>
      <c r="C3605" s="8" t="str">
        <f>"黎爽"</f>
        <v>黎爽</v>
      </c>
      <c r="D3605" s="9" t="s">
        <v>2435</v>
      </c>
    </row>
    <row r="3606" customHeight="1" spans="1:4">
      <c r="A3606" s="7">
        <v>3604</v>
      </c>
      <c r="B3606" s="8" t="s">
        <v>2319</v>
      </c>
      <c r="C3606" s="8" t="str">
        <f>"韩盈"</f>
        <v>韩盈</v>
      </c>
      <c r="D3606" s="9" t="s">
        <v>2436</v>
      </c>
    </row>
    <row r="3607" customHeight="1" spans="1:4">
      <c r="A3607" s="7">
        <v>3605</v>
      </c>
      <c r="B3607" s="8" t="s">
        <v>2319</v>
      </c>
      <c r="C3607" s="8" t="str">
        <f>"李婷"</f>
        <v>李婷</v>
      </c>
      <c r="D3607" s="9" t="s">
        <v>2437</v>
      </c>
    </row>
    <row r="3608" customHeight="1" spans="1:4">
      <c r="A3608" s="7">
        <v>3606</v>
      </c>
      <c r="B3608" s="8" t="s">
        <v>2319</v>
      </c>
      <c r="C3608" s="8" t="str">
        <f>"黎瑞斐"</f>
        <v>黎瑞斐</v>
      </c>
      <c r="D3608" s="9" t="s">
        <v>325</v>
      </c>
    </row>
    <row r="3609" customHeight="1" spans="1:4">
      <c r="A3609" s="7">
        <v>3607</v>
      </c>
      <c r="B3609" s="8" t="s">
        <v>2319</v>
      </c>
      <c r="C3609" s="8" t="str">
        <f>"冯妹"</f>
        <v>冯妹</v>
      </c>
      <c r="D3609" s="9" t="s">
        <v>2438</v>
      </c>
    </row>
    <row r="3610" customHeight="1" spans="1:4">
      <c r="A3610" s="7">
        <v>3608</v>
      </c>
      <c r="B3610" s="8" t="s">
        <v>2319</v>
      </c>
      <c r="C3610" s="8" t="str">
        <f>"陈春蕊"</f>
        <v>陈春蕊</v>
      </c>
      <c r="D3610" s="9" t="s">
        <v>2439</v>
      </c>
    </row>
    <row r="3611" customHeight="1" spans="1:4">
      <c r="A3611" s="7">
        <v>3609</v>
      </c>
      <c r="B3611" s="8" t="s">
        <v>2319</v>
      </c>
      <c r="C3611" s="8" t="str">
        <f>"符惠婷"</f>
        <v>符惠婷</v>
      </c>
      <c r="D3611" s="9" t="s">
        <v>2440</v>
      </c>
    </row>
    <row r="3612" customHeight="1" spans="1:4">
      <c r="A3612" s="7">
        <v>3610</v>
      </c>
      <c r="B3612" s="8" t="s">
        <v>2319</v>
      </c>
      <c r="C3612" s="8" t="str">
        <f>"王俐"</f>
        <v>王俐</v>
      </c>
      <c r="D3612" s="9" t="s">
        <v>75</v>
      </c>
    </row>
    <row r="3613" customHeight="1" spans="1:4">
      <c r="A3613" s="7">
        <v>3611</v>
      </c>
      <c r="B3613" s="8" t="s">
        <v>2319</v>
      </c>
      <c r="C3613" s="8" t="str">
        <f>"周頔"</f>
        <v>周頔</v>
      </c>
      <c r="D3613" s="9" t="s">
        <v>719</v>
      </c>
    </row>
    <row r="3614" customHeight="1" spans="1:4">
      <c r="A3614" s="7">
        <v>3612</v>
      </c>
      <c r="B3614" s="8" t="s">
        <v>2319</v>
      </c>
      <c r="C3614" s="8" t="str">
        <f>"邱天颖"</f>
        <v>邱天颖</v>
      </c>
      <c r="D3614" s="9" t="s">
        <v>2441</v>
      </c>
    </row>
    <row r="3615" customHeight="1" spans="1:4">
      <c r="A3615" s="7">
        <v>3613</v>
      </c>
      <c r="B3615" s="8" t="s">
        <v>2319</v>
      </c>
      <c r="C3615" s="8" t="str">
        <f>"张晓晨"</f>
        <v>张晓晨</v>
      </c>
      <c r="D3615" s="9" t="s">
        <v>2442</v>
      </c>
    </row>
    <row r="3616" customHeight="1" spans="1:4">
      <c r="A3616" s="7">
        <v>3614</v>
      </c>
      <c r="B3616" s="8" t="s">
        <v>2319</v>
      </c>
      <c r="C3616" s="8" t="str">
        <f>"李洋"</f>
        <v>李洋</v>
      </c>
      <c r="D3616" s="9" t="s">
        <v>2443</v>
      </c>
    </row>
    <row r="3617" customHeight="1" spans="1:4">
      <c r="A3617" s="7">
        <v>3615</v>
      </c>
      <c r="B3617" s="8" t="s">
        <v>2319</v>
      </c>
      <c r="C3617" s="8" t="str">
        <f>"许秋妹"</f>
        <v>许秋妹</v>
      </c>
      <c r="D3617" s="9" t="s">
        <v>2444</v>
      </c>
    </row>
    <row r="3618" customHeight="1" spans="1:4">
      <c r="A3618" s="7">
        <v>3616</v>
      </c>
      <c r="B3618" s="8" t="s">
        <v>2319</v>
      </c>
      <c r="C3618" s="8" t="str">
        <f>"吴姗婵"</f>
        <v>吴姗婵</v>
      </c>
      <c r="D3618" s="9" t="s">
        <v>2445</v>
      </c>
    </row>
    <row r="3619" customHeight="1" spans="1:4">
      <c r="A3619" s="7">
        <v>3617</v>
      </c>
      <c r="B3619" s="8" t="s">
        <v>2319</v>
      </c>
      <c r="C3619" s="8" t="str">
        <f>"张馨丹"</f>
        <v>张馨丹</v>
      </c>
      <c r="D3619" s="9" t="s">
        <v>2446</v>
      </c>
    </row>
    <row r="3620" customHeight="1" spans="1:4">
      <c r="A3620" s="7">
        <v>3618</v>
      </c>
      <c r="B3620" s="8" t="s">
        <v>2447</v>
      </c>
      <c r="C3620" s="8" t="str">
        <f>"吴青蔚"</f>
        <v>吴青蔚</v>
      </c>
      <c r="D3620" s="9" t="s">
        <v>2448</v>
      </c>
    </row>
    <row r="3621" customHeight="1" spans="1:4">
      <c r="A3621" s="7">
        <v>3619</v>
      </c>
      <c r="B3621" s="8" t="s">
        <v>2447</v>
      </c>
      <c r="C3621" s="8" t="str">
        <f>"李南健"</f>
        <v>李南健</v>
      </c>
      <c r="D3621" s="9" t="s">
        <v>2449</v>
      </c>
    </row>
    <row r="3622" customHeight="1" spans="1:4">
      <c r="A3622" s="7">
        <v>3620</v>
      </c>
      <c r="B3622" s="8" t="s">
        <v>2447</v>
      </c>
      <c r="C3622" s="8" t="str">
        <f>"周新林"</f>
        <v>周新林</v>
      </c>
      <c r="D3622" s="9" t="s">
        <v>2450</v>
      </c>
    </row>
    <row r="3623" customHeight="1" spans="1:4">
      <c r="A3623" s="7">
        <v>3621</v>
      </c>
      <c r="B3623" s="8" t="s">
        <v>2447</v>
      </c>
      <c r="C3623" s="8" t="str">
        <f>"朱祖兴"</f>
        <v>朱祖兴</v>
      </c>
      <c r="D3623" s="9" t="s">
        <v>2451</v>
      </c>
    </row>
    <row r="3624" customHeight="1" spans="1:4">
      <c r="A3624" s="7">
        <v>3622</v>
      </c>
      <c r="B3624" s="8" t="s">
        <v>2447</v>
      </c>
      <c r="C3624" s="8" t="str">
        <f>"陈诚"</f>
        <v>陈诚</v>
      </c>
      <c r="D3624" s="9" t="s">
        <v>2452</v>
      </c>
    </row>
    <row r="3625" customHeight="1" spans="1:4">
      <c r="A3625" s="7">
        <v>3623</v>
      </c>
      <c r="B3625" s="8" t="s">
        <v>2447</v>
      </c>
      <c r="C3625" s="8" t="str">
        <f>"周吉单"</f>
        <v>周吉单</v>
      </c>
      <c r="D3625" s="9" t="s">
        <v>1421</v>
      </c>
    </row>
    <row r="3626" customHeight="1" spans="1:4">
      <c r="A3626" s="7">
        <v>3624</v>
      </c>
      <c r="B3626" s="8" t="s">
        <v>2447</v>
      </c>
      <c r="C3626" s="8" t="str">
        <f>"王潭"</f>
        <v>王潭</v>
      </c>
      <c r="D3626" s="9" t="s">
        <v>2340</v>
      </c>
    </row>
    <row r="3627" customHeight="1" spans="1:4">
      <c r="A3627" s="7">
        <v>3625</v>
      </c>
      <c r="B3627" s="8" t="s">
        <v>2447</v>
      </c>
      <c r="C3627" s="8" t="str">
        <f>"覃鸿发"</f>
        <v>覃鸿发</v>
      </c>
      <c r="D3627" s="9" t="s">
        <v>2453</v>
      </c>
    </row>
    <row r="3628" customHeight="1" spans="1:4">
      <c r="A3628" s="7">
        <v>3626</v>
      </c>
      <c r="B3628" s="8" t="s">
        <v>2447</v>
      </c>
      <c r="C3628" s="8" t="str">
        <f>"黄瑞坤"</f>
        <v>黄瑞坤</v>
      </c>
      <c r="D3628" s="9" t="s">
        <v>2454</v>
      </c>
    </row>
    <row r="3629" customHeight="1" spans="1:4">
      <c r="A3629" s="7">
        <v>3627</v>
      </c>
      <c r="B3629" s="8" t="s">
        <v>2447</v>
      </c>
      <c r="C3629" s="8" t="str">
        <f>"王生威"</f>
        <v>王生威</v>
      </c>
      <c r="D3629" s="9" t="s">
        <v>2455</v>
      </c>
    </row>
    <row r="3630" customHeight="1" spans="1:4">
      <c r="A3630" s="7">
        <v>3628</v>
      </c>
      <c r="B3630" s="8" t="s">
        <v>2447</v>
      </c>
      <c r="C3630" s="8" t="str">
        <f>"冯楚"</f>
        <v>冯楚</v>
      </c>
      <c r="D3630" s="9" t="s">
        <v>2456</v>
      </c>
    </row>
    <row r="3631" customHeight="1" spans="1:4">
      <c r="A3631" s="7">
        <v>3629</v>
      </c>
      <c r="B3631" s="8" t="s">
        <v>2447</v>
      </c>
      <c r="C3631" s="8" t="str">
        <f>"符斯夫"</f>
        <v>符斯夫</v>
      </c>
      <c r="D3631" s="9" t="s">
        <v>2457</v>
      </c>
    </row>
    <row r="3632" customHeight="1" spans="1:4">
      <c r="A3632" s="7">
        <v>3630</v>
      </c>
      <c r="B3632" s="8" t="s">
        <v>2447</v>
      </c>
      <c r="C3632" s="8" t="str">
        <f>"王文超"</f>
        <v>王文超</v>
      </c>
      <c r="D3632" s="9" t="s">
        <v>2458</v>
      </c>
    </row>
    <row r="3633" customHeight="1" spans="1:4">
      <c r="A3633" s="7">
        <v>3631</v>
      </c>
      <c r="B3633" s="8" t="s">
        <v>2447</v>
      </c>
      <c r="C3633" s="8" t="str">
        <f>"符长运"</f>
        <v>符长运</v>
      </c>
      <c r="D3633" s="9" t="s">
        <v>2459</v>
      </c>
    </row>
    <row r="3634" customHeight="1" spans="1:4">
      <c r="A3634" s="7">
        <v>3632</v>
      </c>
      <c r="B3634" s="8" t="s">
        <v>2447</v>
      </c>
      <c r="C3634" s="8" t="str">
        <f>"欧姝君"</f>
        <v>欧姝君</v>
      </c>
      <c r="D3634" s="9" t="s">
        <v>659</v>
      </c>
    </row>
    <row r="3635" customHeight="1" spans="1:4">
      <c r="A3635" s="7">
        <v>3633</v>
      </c>
      <c r="B3635" s="8" t="s">
        <v>2447</v>
      </c>
      <c r="C3635" s="8" t="str">
        <f>"李啟明"</f>
        <v>李啟明</v>
      </c>
      <c r="D3635" s="9" t="s">
        <v>2460</v>
      </c>
    </row>
    <row r="3636" customHeight="1" spans="1:4">
      <c r="A3636" s="7">
        <v>3634</v>
      </c>
      <c r="B3636" s="8" t="s">
        <v>2447</v>
      </c>
      <c r="C3636" s="8" t="str">
        <f>"赵海涛"</f>
        <v>赵海涛</v>
      </c>
      <c r="D3636" s="9" t="s">
        <v>2461</v>
      </c>
    </row>
    <row r="3637" customHeight="1" spans="1:4">
      <c r="A3637" s="7">
        <v>3635</v>
      </c>
      <c r="B3637" s="8" t="s">
        <v>2447</v>
      </c>
      <c r="C3637" s="8" t="str">
        <f>"周永壮"</f>
        <v>周永壮</v>
      </c>
      <c r="D3637" s="9" t="s">
        <v>2462</v>
      </c>
    </row>
    <row r="3638" customHeight="1" spans="1:4">
      <c r="A3638" s="7">
        <v>3636</v>
      </c>
      <c r="B3638" s="8" t="s">
        <v>2447</v>
      </c>
      <c r="C3638" s="8" t="str">
        <f>"赵成榜"</f>
        <v>赵成榜</v>
      </c>
      <c r="D3638" s="9" t="s">
        <v>2463</v>
      </c>
    </row>
    <row r="3639" customHeight="1" spans="1:4">
      <c r="A3639" s="7">
        <v>3637</v>
      </c>
      <c r="B3639" s="8" t="s">
        <v>2447</v>
      </c>
      <c r="C3639" s="8" t="str">
        <f>"黄庆德"</f>
        <v>黄庆德</v>
      </c>
      <c r="D3639" s="9" t="s">
        <v>2464</v>
      </c>
    </row>
    <row r="3640" customHeight="1" spans="1:4">
      <c r="A3640" s="7">
        <v>3638</v>
      </c>
      <c r="B3640" s="8" t="s">
        <v>2447</v>
      </c>
      <c r="C3640" s="8" t="str">
        <f>"王志远"</f>
        <v>王志远</v>
      </c>
      <c r="D3640" s="9" t="s">
        <v>2465</v>
      </c>
    </row>
    <row r="3641" customHeight="1" spans="1:4">
      <c r="A3641" s="7">
        <v>3639</v>
      </c>
      <c r="B3641" s="8" t="s">
        <v>2447</v>
      </c>
      <c r="C3641" s="8" t="str">
        <f>"吴鹏"</f>
        <v>吴鹏</v>
      </c>
      <c r="D3641" s="9" t="s">
        <v>2466</v>
      </c>
    </row>
    <row r="3642" customHeight="1" spans="1:4">
      <c r="A3642" s="7">
        <v>3640</v>
      </c>
      <c r="B3642" s="8" t="s">
        <v>2447</v>
      </c>
      <c r="C3642" s="8" t="str">
        <f>"符汉光"</f>
        <v>符汉光</v>
      </c>
      <c r="D3642" s="9" t="s">
        <v>1421</v>
      </c>
    </row>
    <row r="3643" customHeight="1" spans="1:4">
      <c r="A3643" s="7">
        <v>3641</v>
      </c>
      <c r="B3643" s="8" t="s">
        <v>2447</v>
      </c>
      <c r="C3643" s="8" t="str">
        <f>"张伟例"</f>
        <v>张伟例</v>
      </c>
      <c r="D3643" s="9" t="s">
        <v>2467</v>
      </c>
    </row>
    <row r="3644" customHeight="1" spans="1:4">
      <c r="A3644" s="7">
        <v>3642</v>
      </c>
      <c r="B3644" s="8" t="s">
        <v>2447</v>
      </c>
      <c r="C3644" s="8" t="str">
        <f>"王弗君"</f>
        <v>王弗君</v>
      </c>
      <c r="D3644" s="9" t="s">
        <v>2468</v>
      </c>
    </row>
    <row r="3645" customHeight="1" spans="1:4">
      <c r="A3645" s="7">
        <v>3643</v>
      </c>
      <c r="B3645" s="8" t="s">
        <v>2447</v>
      </c>
      <c r="C3645" s="8" t="str">
        <f>"苏诗中"</f>
        <v>苏诗中</v>
      </c>
      <c r="D3645" s="9" t="s">
        <v>2469</v>
      </c>
    </row>
    <row r="3646" customHeight="1" spans="1:4">
      <c r="A3646" s="7">
        <v>3644</v>
      </c>
      <c r="B3646" s="8" t="s">
        <v>2447</v>
      </c>
      <c r="C3646" s="8" t="str">
        <f>"陈耀"</f>
        <v>陈耀</v>
      </c>
      <c r="D3646" s="9" t="s">
        <v>2002</v>
      </c>
    </row>
    <row r="3647" customHeight="1" spans="1:4">
      <c r="A3647" s="7">
        <v>3645</v>
      </c>
      <c r="B3647" s="8" t="s">
        <v>2447</v>
      </c>
      <c r="C3647" s="8" t="str">
        <f>"王康岛"</f>
        <v>王康岛</v>
      </c>
      <c r="D3647" s="9" t="s">
        <v>2470</v>
      </c>
    </row>
    <row r="3648" customHeight="1" spans="1:4">
      <c r="A3648" s="7">
        <v>3646</v>
      </c>
      <c r="B3648" s="8" t="s">
        <v>2447</v>
      </c>
      <c r="C3648" s="8" t="str">
        <f>"朱子彧"</f>
        <v>朱子彧</v>
      </c>
      <c r="D3648" s="9" t="s">
        <v>2471</v>
      </c>
    </row>
    <row r="3649" customHeight="1" spans="1:4">
      <c r="A3649" s="7">
        <v>3647</v>
      </c>
      <c r="B3649" s="8" t="s">
        <v>2447</v>
      </c>
      <c r="C3649" s="8" t="str">
        <f>"符棉钫"</f>
        <v>符棉钫</v>
      </c>
      <c r="D3649" s="9" t="s">
        <v>2472</v>
      </c>
    </row>
    <row r="3650" customHeight="1" spans="1:4">
      <c r="A3650" s="7">
        <v>3648</v>
      </c>
      <c r="B3650" s="8" t="s">
        <v>2447</v>
      </c>
      <c r="C3650" s="8" t="str">
        <f>"韦云菊"</f>
        <v>韦云菊</v>
      </c>
      <c r="D3650" s="9" t="s">
        <v>2473</v>
      </c>
    </row>
    <row r="3651" customHeight="1" spans="1:4">
      <c r="A3651" s="7">
        <v>3649</v>
      </c>
      <c r="B3651" s="8" t="s">
        <v>2447</v>
      </c>
      <c r="C3651" s="8" t="str">
        <f>"黄巧"</f>
        <v>黄巧</v>
      </c>
      <c r="D3651" s="9" t="s">
        <v>568</v>
      </c>
    </row>
    <row r="3652" customHeight="1" spans="1:4">
      <c r="A3652" s="7">
        <v>3650</v>
      </c>
      <c r="B3652" s="8" t="s">
        <v>2447</v>
      </c>
      <c r="C3652" s="8" t="str">
        <f>"孙耀玮"</f>
        <v>孙耀玮</v>
      </c>
      <c r="D3652" s="9" t="s">
        <v>2474</v>
      </c>
    </row>
    <row r="3653" customHeight="1" spans="1:4">
      <c r="A3653" s="7">
        <v>3651</v>
      </c>
      <c r="B3653" s="8" t="s">
        <v>2447</v>
      </c>
      <c r="C3653" s="8" t="str">
        <f>"陈贻能"</f>
        <v>陈贻能</v>
      </c>
      <c r="D3653" s="9" t="s">
        <v>2475</v>
      </c>
    </row>
    <row r="3654" customHeight="1" spans="1:4">
      <c r="A3654" s="7">
        <v>3652</v>
      </c>
      <c r="B3654" s="8" t="s">
        <v>2447</v>
      </c>
      <c r="C3654" s="8" t="str">
        <f>"陈积能"</f>
        <v>陈积能</v>
      </c>
      <c r="D3654" s="9" t="s">
        <v>2476</v>
      </c>
    </row>
    <row r="3655" customHeight="1" spans="1:4">
      <c r="A3655" s="7">
        <v>3653</v>
      </c>
      <c r="B3655" s="8" t="s">
        <v>2447</v>
      </c>
      <c r="C3655" s="8" t="str">
        <f>"梅炳君"</f>
        <v>梅炳君</v>
      </c>
      <c r="D3655" s="9" t="s">
        <v>2477</v>
      </c>
    </row>
    <row r="3656" customHeight="1" spans="1:4">
      <c r="A3656" s="7">
        <v>3654</v>
      </c>
      <c r="B3656" s="8" t="s">
        <v>2447</v>
      </c>
      <c r="C3656" s="8" t="str">
        <f>"王卉"</f>
        <v>王卉</v>
      </c>
      <c r="D3656" s="9" t="s">
        <v>2478</v>
      </c>
    </row>
    <row r="3657" customHeight="1" spans="1:4">
      <c r="A3657" s="7">
        <v>3655</v>
      </c>
      <c r="B3657" s="8" t="s">
        <v>2447</v>
      </c>
      <c r="C3657" s="8" t="str">
        <f>"梅振东"</f>
        <v>梅振东</v>
      </c>
      <c r="D3657" s="9" t="s">
        <v>2479</v>
      </c>
    </row>
    <row r="3658" customHeight="1" spans="1:4">
      <c r="A3658" s="7">
        <v>3656</v>
      </c>
      <c r="B3658" s="8" t="s">
        <v>2447</v>
      </c>
      <c r="C3658" s="8" t="str">
        <f>"陈义才"</f>
        <v>陈义才</v>
      </c>
      <c r="D3658" s="9" t="s">
        <v>2480</v>
      </c>
    </row>
    <row r="3659" customHeight="1" spans="1:4">
      <c r="A3659" s="7">
        <v>3657</v>
      </c>
      <c r="B3659" s="8" t="s">
        <v>2447</v>
      </c>
      <c r="C3659" s="8" t="str">
        <f>"刘娜"</f>
        <v>刘娜</v>
      </c>
      <c r="D3659" s="9" t="s">
        <v>2481</v>
      </c>
    </row>
    <row r="3660" customHeight="1" spans="1:4">
      <c r="A3660" s="7">
        <v>3658</v>
      </c>
      <c r="B3660" s="8" t="s">
        <v>2447</v>
      </c>
      <c r="C3660" s="8" t="str">
        <f>"李国伟"</f>
        <v>李国伟</v>
      </c>
      <c r="D3660" s="9" t="s">
        <v>2482</v>
      </c>
    </row>
    <row r="3661" customHeight="1" spans="1:4">
      <c r="A3661" s="7">
        <v>3659</v>
      </c>
      <c r="B3661" s="8" t="s">
        <v>2447</v>
      </c>
      <c r="C3661" s="8" t="str">
        <f>"张万玖"</f>
        <v>张万玖</v>
      </c>
      <c r="D3661" s="9" t="s">
        <v>2483</v>
      </c>
    </row>
    <row r="3662" customHeight="1" spans="1:4">
      <c r="A3662" s="7">
        <v>3660</v>
      </c>
      <c r="B3662" s="8" t="s">
        <v>2447</v>
      </c>
      <c r="C3662" s="8" t="str">
        <f>"包松莲"</f>
        <v>包松莲</v>
      </c>
      <c r="D3662" s="9" t="s">
        <v>2484</v>
      </c>
    </row>
    <row r="3663" customHeight="1" spans="1:4">
      <c r="A3663" s="7">
        <v>3661</v>
      </c>
      <c r="B3663" s="8" t="s">
        <v>2447</v>
      </c>
      <c r="C3663" s="8" t="str">
        <f>"辛晓智"</f>
        <v>辛晓智</v>
      </c>
      <c r="D3663" s="9" t="s">
        <v>2485</v>
      </c>
    </row>
    <row r="3664" customHeight="1" spans="1:4">
      <c r="A3664" s="7">
        <v>3662</v>
      </c>
      <c r="B3664" s="8" t="s">
        <v>2447</v>
      </c>
      <c r="C3664" s="8" t="str">
        <f>"姜永强"</f>
        <v>姜永强</v>
      </c>
      <c r="D3664" s="9" t="s">
        <v>2486</v>
      </c>
    </row>
    <row r="3665" customHeight="1" spans="1:4">
      <c r="A3665" s="7">
        <v>3663</v>
      </c>
      <c r="B3665" s="8" t="s">
        <v>2447</v>
      </c>
      <c r="C3665" s="8" t="str">
        <f>"李宪炳"</f>
        <v>李宪炳</v>
      </c>
      <c r="D3665" s="9" t="s">
        <v>2487</v>
      </c>
    </row>
    <row r="3666" customHeight="1" spans="1:4">
      <c r="A3666" s="7">
        <v>3664</v>
      </c>
      <c r="B3666" s="8" t="s">
        <v>2447</v>
      </c>
      <c r="C3666" s="8" t="str">
        <f>"刘陶杰"</f>
        <v>刘陶杰</v>
      </c>
      <c r="D3666" s="9" t="s">
        <v>2488</v>
      </c>
    </row>
    <row r="3667" customHeight="1" spans="1:4">
      <c r="A3667" s="7">
        <v>3665</v>
      </c>
      <c r="B3667" s="8" t="s">
        <v>2447</v>
      </c>
      <c r="C3667" s="8" t="str">
        <f>"蒲春伟"</f>
        <v>蒲春伟</v>
      </c>
      <c r="D3667" s="9" t="s">
        <v>2489</v>
      </c>
    </row>
    <row r="3668" customHeight="1" spans="1:4">
      <c r="A3668" s="7">
        <v>3666</v>
      </c>
      <c r="B3668" s="8" t="s">
        <v>2447</v>
      </c>
      <c r="C3668" s="8" t="str">
        <f>"薛美菊"</f>
        <v>薛美菊</v>
      </c>
      <c r="D3668" s="9" t="s">
        <v>32</v>
      </c>
    </row>
    <row r="3669" customHeight="1" spans="1:4">
      <c r="A3669" s="7">
        <v>3667</v>
      </c>
      <c r="B3669" s="8" t="s">
        <v>2447</v>
      </c>
      <c r="C3669" s="8" t="str">
        <f>"杨涛"</f>
        <v>杨涛</v>
      </c>
      <c r="D3669" s="9" t="s">
        <v>2490</v>
      </c>
    </row>
    <row r="3670" customHeight="1" spans="1:4">
      <c r="A3670" s="7">
        <v>3668</v>
      </c>
      <c r="B3670" s="8" t="s">
        <v>2447</v>
      </c>
      <c r="C3670" s="8" t="str">
        <f>"符宝宝"</f>
        <v>符宝宝</v>
      </c>
      <c r="D3670" s="9" t="s">
        <v>2491</v>
      </c>
    </row>
    <row r="3671" customHeight="1" spans="1:4">
      <c r="A3671" s="7">
        <v>3669</v>
      </c>
      <c r="B3671" s="8" t="s">
        <v>2447</v>
      </c>
      <c r="C3671" s="8" t="str">
        <f>"李俊巍"</f>
        <v>李俊巍</v>
      </c>
      <c r="D3671" s="9" t="s">
        <v>2492</v>
      </c>
    </row>
    <row r="3672" customHeight="1" spans="1:4">
      <c r="A3672" s="7">
        <v>3670</v>
      </c>
      <c r="B3672" s="8" t="s">
        <v>2447</v>
      </c>
      <c r="C3672" s="8" t="str">
        <f>"王达全"</f>
        <v>王达全</v>
      </c>
      <c r="D3672" s="9" t="s">
        <v>2493</v>
      </c>
    </row>
    <row r="3673" customHeight="1" spans="1:4">
      <c r="A3673" s="7">
        <v>3671</v>
      </c>
      <c r="B3673" s="8" t="s">
        <v>2447</v>
      </c>
      <c r="C3673" s="8" t="str">
        <f>"符芳永"</f>
        <v>符芳永</v>
      </c>
      <c r="D3673" s="9" t="s">
        <v>2494</v>
      </c>
    </row>
    <row r="3674" customHeight="1" spans="1:4">
      <c r="A3674" s="7">
        <v>3672</v>
      </c>
      <c r="B3674" s="8" t="s">
        <v>2447</v>
      </c>
      <c r="C3674" s="8" t="str">
        <f>"林宓"</f>
        <v>林宓</v>
      </c>
      <c r="D3674" s="9" t="s">
        <v>2475</v>
      </c>
    </row>
    <row r="3675" customHeight="1" spans="1:4">
      <c r="A3675" s="7">
        <v>3673</v>
      </c>
      <c r="B3675" s="8" t="s">
        <v>2447</v>
      </c>
      <c r="C3675" s="8" t="str">
        <f>"刘海"</f>
        <v>刘海</v>
      </c>
      <c r="D3675" s="9" t="s">
        <v>2495</v>
      </c>
    </row>
    <row r="3676" customHeight="1" spans="1:4">
      <c r="A3676" s="7">
        <v>3674</v>
      </c>
      <c r="B3676" s="8" t="s">
        <v>2447</v>
      </c>
      <c r="C3676" s="8" t="str">
        <f>"王其祥"</f>
        <v>王其祥</v>
      </c>
      <c r="D3676" s="9" t="s">
        <v>2496</v>
      </c>
    </row>
    <row r="3677" customHeight="1" spans="1:4">
      <c r="A3677" s="7">
        <v>3675</v>
      </c>
      <c r="B3677" s="8" t="s">
        <v>2447</v>
      </c>
      <c r="C3677" s="8" t="str">
        <f>"王冰"</f>
        <v>王冰</v>
      </c>
      <c r="D3677" s="9" t="s">
        <v>1557</v>
      </c>
    </row>
    <row r="3678" customHeight="1" spans="1:4">
      <c r="A3678" s="7">
        <v>3676</v>
      </c>
      <c r="B3678" s="8" t="s">
        <v>2447</v>
      </c>
      <c r="C3678" s="8" t="str">
        <f>"张瀚琦"</f>
        <v>张瀚琦</v>
      </c>
      <c r="D3678" s="9" t="s">
        <v>2497</v>
      </c>
    </row>
    <row r="3679" customHeight="1" spans="1:4">
      <c r="A3679" s="7">
        <v>3677</v>
      </c>
      <c r="B3679" s="8" t="s">
        <v>2447</v>
      </c>
      <c r="C3679" s="8" t="str">
        <f>"容志达"</f>
        <v>容志达</v>
      </c>
      <c r="D3679" s="9" t="s">
        <v>2498</v>
      </c>
    </row>
    <row r="3680" customHeight="1" spans="1:4">
      <c r="A3680" s="7">
        <v>3678</v>
      </c>
      <c r="B3680" s="8" t="s">
        <v>2447</v>
      </c>
      <c r="C3680" s="8" t="str">
        <f>"董航"</f>
        <v>董航</v>
      </c>
      <c r="D3680" s="9" t="s">
        <v>2499</v>
      </c>
    </row>
    <row r="3681" customHeight="1" spans="1:4">
      <c r="A3681" s="7">
        <v>3679</v>
      </c>
      <c r="B3681" s="8" t="s">
        <v>2447</v>
      </c>
      <c r="C3681" s="8" t="str">
        <f>"周传史"</f>
        <v>周传史</v>
      </c>
      <c r="D3681" s="9" t="s">
        <v>2500</v>
      </c>
    </row>
    <row r="3682" customHeight="1" spans="1:4">
      <c r="A3682" s="7">
        <v>3680</v>
      </c>
      <c r="B3682" s="8" t="s">
        <v>2447</v>
      </c>
      <c r="C3682" s="8" t="str">
        <f>"黄茂康"</f>
        <v>黄茂康</v>
      </c>
      <c r="D3682" s="9" t="s">
        <v>2501</v>
      </c>
    </row>
    <row r="3683" customHeight="1" spans="1:4">
      <c r="A3683" s="7">
        <v>3681</v>
      </c>
      <c r="B3683" s="8" t="s">
        <v>2447</v>
      </c>
      <c r="C3683" s="8" t="str">
        <f>"卢德吉"</f>
        <v>卢德吉</v>
      </c>
      <c r="D3683" s="9" t="s">
        <v>2493</v>
      </c>
    </row>
    <row r="3684" customHeight="1" spans="1:4">
      <c r="A3684" s="7">
        <v>3682</v>
      </c>
      <c r="B3684" s="8" t="s">
        <v>2447</v>
      </c>
      <c r="C3684" s="8" t="str">
        <f>"郭越洋"</f>
        <v>郭越洋</v>
      </c>
      <c r="D3684" s="9" t="s">
        <v>2502</v>
      </c>
    </row>
    <row r="3685" customHeight="1" spans="1:4">
      <c r="A3685" s="7">
        <v>3683</v>
      </c>
      <c r="B3685" s="8" t="s">
        <v>2447</v>
      </c>
      <c r="C3685" s="8" t="str">
        <f>"陈业豪"</f>
        <v>陈业豪</v>
      </c>
      <c r="D3685" s="9" t="s">
        <v>2503</v>
      </c>
    </row>
    <row r="3686" customHeight="1" spans="1:4">
      <c r="A3686" s="7">
        <v>3684</v>
      </c>
      <c r="B3686" s="8" t="s">
        <v>2447</v>
      </c>
      <c r="C3686" s="8" t="str">
        <f>"罗明范"</f>
        <v>罗明范</v>
      </c>
      <c r="D3686" s="9" t="s">
        <v>2504</v>
      </c>
    </row>
    <row r="3687" customHeight="1" spans="1:4">
      <c r="A3687" s="7">
        <v>3685</v>
      </c>
      <c r="B3687" s="8" t="s">
        <v>2447</v>
      </c>
      <c r="C3687" s="8" t="str">
        <f>"马瑞"</f>
        <v>马瑞</v>
      </c>
      <c r="D3687" s="9" t="s">
        <v>2505</v>
      </c>
    </row>
    <row r="3688" customHeight="1" spans="1:4">
      <c r="A3688" s="7">
        <v>3686</v>
      </c>
      <c r="B3688" s="8" t="s">
        <v>2447</v>
      </c>
      <c r="C3688" s="8" t="str">
        <f>"欧开轩"</f>
        <v>欧开轩</v>
      </c>
      <c r="D3688" s="9" t="s">
        <v>2506</v>
      </c>
    </row>
    <row r="3689" customHeight="1" spans="1:4">
      <c r="A3689" s="7">
        <v>3687</v>
      </c>
      <c r="B3689" s="8" t="s">
        <v>2447</v>
      </c>
      <c r="C3689" s="8" t="str">
        <f>"赵开波"</f>
        <v>赵开波</v>
      </c>
      <c r="D3689" s="9" t="s">
        <v>2228</v>
      </c>
    </row>
    <row r="3690" customHeight="1" spans="1:4">
      <c r="A3690" s="7">
        <v>3688</v>
      </c>
      <c r="B3690" s="8" t="s">
        <v>2447</v>
      </c>
      <c r="C3690" s="8" t="str">
        <f>"余晓伟"</f>
        <v>余晓伟</v>
      </c>
      <c r="D3690" s="9" t="s">
        <v>2507</v>
      </c>
    </row>
    <row r="3691" customHeight="1" spans="1:4">
      <c r="A3691" s="7">
        <v>3689</v>
      </c>
      <c r="B3691" s="8" t="s">
        <v>2447</v>
      </c>
      <c r="C3691" s="8" t="str">
        <f>"韩联定"</f>
        <v>韩联定</v>
      </c>
      <c r="D3691" s="9" t="s">
        <v>2508</v>
      </c>
    </row>
    <row r="3692" customHeight="1" spans="1:4">
      <c r="A3692" s="7">
        <v>3690</v>
      </c>
      <c r="B3692" s="8" t="s">
        <v>2447</v>
      </c>
      <c r="C3692" s="8" t="str">
        <f>"王强"</f>
        <v>王强</v>
      </c>
      <c r="D3692" s="9" t="s">
        <v>2509</v>
      </c>
    </row>
    <row r="3693" customHeight="1" spans="1:4">
      <c r="A3693" s="7">
        <v>3691</v>
      </c>
      <c r="B3693" s="8" t="s">
        <v>2447</v>
      </c>
      <c r="C3693" s="8" t="str">
        <f>"吴海花"</f>
        <v>吴海花</v>
      </c>
      <c r="D3693" s="9" t="s">
        <v>669</v>
      </c>
    </row>
    <row r="3694" customHeight="1" spans="1:4">
      <c r="A3694" s="7">
        <v>3692</v>
      </c>
      <c r="B3694" s="8" t="s">
        <v>2447</v>
      </c>
      <c r="C3694" s="8" t="str">
        <f>"劳光忠"</f>
        <v>劳光忠</v>
      </c>
      <c r="D3694" s="9" t="s">
        <v>2510</v>
      </c>
    </row>
    <row r="3695" customHeight="1" spans="1:4">
      <c r="A3695" s="7">
        <v>3693</v>
      </c>
      <c r="B3695" s="8" t="s">
        <v>2447</v>
      </c>
      <c r="C3695" s="8" t="str">
        <f>"谢文文"</f>
        <v>谢文文</v>
      </c>
      <c r="D3695" s="9" t="s">
        <v>2511</v>
      </c>
    </row>
    <row r="3696" customHeight="1" spans="1:4">
      <c r="A3696" s="7">
        <v>3694</v>
      </c>
      <c r="B3696" s="8" t="s">
        <v>2447</v>
      </c>
      <c r="C3696" s="8" t="str">
        <f>"蔡亲亮"</f>
        <v>蔡亲亮</v>
      </c>
      <c r="D3696" s="9" t="s">
        <v>2512</v>
      </c>
    </row>
    <row r="3697" customHeight="1" spans="1:4">
      <c r="A3697" s="7">
        <v>3695</v>
      </c>
      <c r="B3697" s="8" t="s">
        <v>2447</v>
      </c>
      <c r="C3697" s="8" t="str">
        <f>"陈显松"</f>
        <v>陈显松</v>
      </c>
      <c r="D3697" s="9" t="s">
        <v>1539</v>
      </c>
    </row>
    <row r="3698" customHeight="1" spans="1:4">
      <c r="A3698" s="7">
        <v>3696</v>
      </c>
      <c r="B3698" s="8" t="s">
        <v>2447</v>
      </c>
      <c r="C3698" s="8" t="str">
        <f>"姚明瑾"</f>
        <v>姚明瑾</v>
      </c>
      <c r="D3698" s="9" t="s">
        <v>2513</v>
      </c>
    </row>
    <row r="3699" customHeight="1" spans="1:4">
      <c r="A3699" s="7">
        <v>3697</v>
      </c>
      <c r="B3699" s="8" t="s">
        <v>2447</v>
      </c>
      <c r="C3699" s="8" t="str">
        <f>"符裕诚"</f>
        <v>符裕诚</v>
      </c>
      <c r="D3699" s="9" t="s">
        <v>2514</v>
      </c>
    </row>
    <row r="3700" customHeight="1" spans="1:4">
      <c r="A3700" s="7">
        <v>3698</v>
      </c>
      <c r="B3700" s="8" t="s">
        <v>2447</v>
      </c>
      <c r="C3700" s="8" t="str">
        <f>"吴金荣"</f>
        <v>吴金荣</v>
      </c>
      <c r="D3700" s="9" t="s">
        <v>527</v>
      </c>
    </row>
    <row r="3701" customHeight="1" spans="1:4">
      <c r="A3701" s="7">
        <v>3699</v>
      </c>
      <c r="B3701" s="8" t="s">
        <v>2447</v>
      </c>
      <c r="C3701" s="8" t="str">
        <f>"张恒鸣"</f>
        <v>张恒鸣</v>
      </c>
      <c r="D3701" s="9" t="s">
        <v>2515</v>
      </c>
    </row>
    <row r="3702" customHeight="1" spans="1:4">
      <c r="A3702" s="7">
        <v>3700</v>
      </c>
      <c r="B3702" s="8" t="s">
        <v>2447</v>
      </c>
      <c r="C3702" s="8" t="str">
        <f>"黎建贤"</f>
        <v>黎建贤</v>
      </c>
      <c r="D3702" s="9" t="s">
        <v>2516</v>
      </c>
    </row>
    <row r="3703" customHeight="1" spans="1:4">
      <c r="A3703" s="7">
        <v>3701</v>
      </c>
      <c r="B3703" s="8" t="s">
        <v>2447</v>
      </c>
      <c r="C3703" s="8" t="str">
        <f>"郭燕"</f>
        <v>郭燕</v>
      </c>
      <c r="D3703" s="9" t="s">
        <v>2517</v>
      </c>
    </row>
    <row r="3704" customHeight="1" spans="1:4">
      <c r="A3704" s="7">
        <v>3702</v>
      </c>
      <c r="B3704" s="8" t="s">
        <v>2447</v>
      </c>
      <c r="C3704" s="8" t="str">
        <f>"符大树"</f>
        <v>符大树</v>
      </c>
      <c r="D3704" s="9" t="s">
        <v>2518</v>
      </c>
    </row>
    <row r="3705" customHeight="1" spans="1:4">
      <c r="A3705" s="7">
        <v>3703</v>
      </c>
      <c r="B3705" s="8" t="s">
        <v>2447</v>
      </c>
      <c r="C3705" s="8" t="str">
        <f>"董振豪"</f>
        <v>董振豪</v>
      </c>
      <c r="D3705" s="9" t="s">
        <v>2489</v>
      </c>
    </row>
    <row r="3706" customHeight="1" spans="1:4">
      <c r="A3706" s="7">
        <v>3704</v>
      </c>
      <c r="B3706" s="8" t="s">
        <v>2447</v>
      </c>
      <c r="C3706" s="8" t="str">
        <f>"李厚宏"</f>
        <v>李厚宏</v>
      </c>
      <c r="D3706" s="9" t="s">
        <v>2519</v>
      </c>
    </row>
    <row r="3707" customHeight="1" spans="1:4">
      <c r="A3707" s="7">
        <v>3705</v>
      </c>
      <c r="B3707" s="8" t="s">
        <v>2447</v>
      </c>
      <c r="C3707" s="8" t="str">
        <f>"林明杰"</f>
        <v>林明杰</v>
      </c>
      <c r="D3707" s="9" t="s">
        <v>2520</v>
      </c>
    </row>
    <row r="3708" customHeight="1" spans="1:4">
      <c r="A3708" s="7">
        <v>3706</v>
      </c>
      <c r="B3708" s="8" t="s">
        <v>2447</v>
      </c>
      <c r="C3708" s="8" t="str">
        <f>"董林杰"</f>
        <v>董林杰</v>
      </c>
      <c r="D3708" s="9" t="s">
        <v>2201</v>
      </c>
    </row>
    <row r="3709" customHeight="1" spans="1:4">
      <c r="A3709" s="7">
        <v>3707</v>
      </c>
      <c r="B3709" s="8" t="s">
        <v>2447</v>
      </c>
      <c r="C3709" s="8" t="str">
        <f>"周科"</f>
        <v>周科</v>
      </c>
      <c r="D3709" s="9" t="s">
        <v>2521</v>
      </c>
    </row>
    <row r="3710" customHeight="1" spans="1:4">
      <c r="A3710" s="7">
        <v>3708</v>
      </c>
      <c r="B3710" s="8" t="s">
        <v>2447</v>
      </c>
      <c r="C3710" s="8" t="str">
        <f>"杨亚祥"</f>
        <v>杨亚祥</v>
      </c>
      <c r="D3710" s="9" t="s">
        <v>2522</v>
      </c>
    </row>
    <row r="3711" customHeight="1" spans="1:4">
      <c r="A3711" s="7">
        <v>3709</v>
      </c>
      <c r="B3711" s="8" t="s">
        <v>2447</v>
      </c>
      <c r="C3711" s="8" t="str">
        <f>"黄朝静"</f>
        <v>黄朝静</v>
      </c>
      <c r="D3711" s="9" t="s">
        <v>2523</v>
      </c>
    </row>
    <row r="3712" customHeight="1" spans="1:4">
      <c r="A3712" s="7">
        <v>3710</v>
      </c>
      <c r="B3712" s="8" t="s">
        <v>2447</v>
      </c>
      <c r="C3712" s="8" t="str">
        <f>"赵文广"</f>
        <v>赵文广</v>
      </c>
      <c r="D3712" s="9" t="s">
        <v>2524</v>
      </c>
    </row>
    <row r="3713" customHeight="1" spans="1:4">
      <c r="A3713" s="7">
        <v>3711</v>
      </c>
      <c r="B3713" s="8" t="s">
        <v>2447</v>
      </c>
      <c r="C3713" s="8" t="str">
        <f>"林娜"</f>
        <v>林娜</v>
      </c>
      <c r="D3713" s="9" t="s">
        <v>2525</v>
      </c>
    </row>
    <row r="3714" customHeight="1" spans="1:4">
      <c r="A3714" s="7">
        <v>3712</v>
      </c>
      <c r="B3714" s="8" t="s">
        <v>2447</v>
      </c>
      <c r="C3714" s="8" t="str">
        <f>"许扬京"</f>
        <v>许扬京</v>
      </c>
      <c r="D3714" s="9" t="s">
        <v>2516</v>
      </c>
    </row>
    <row r="3715" customHeight="1" spans="1:4">
      <c r="A3715" s="7">
        <v>3713</v>
      </c>
      <c r="B3715" s="8" t="s">
        <v>2447</v>
      </c>
      <c r="C3715" s="8" t="str">
        <f>"王云光"</f>
        <v>王云光</v>
      </c>
      <c r="D3715" s="9" t="s">
        <v>2526</v>
      </c>
    </row>
    <row r="3716" customHeight="1" spans="1:4">
      <c r="A3716" s="7">
        <v>3714</v>
      </c>
      <c r="B3716" s="8" t="s">
        <v>2447</v>
      </c>
      <c r="C3716" s="8" t="str">
        <f>"刘芥桃"</f>
        <v>刘芥桃</v>
      </c>
      <c r="D3716" s="9" t="s">
        <v>2354</v>
      </c>
    </row>
    <row r="3717" customHeight="1" spans="1:4">
      <c r="A3717" s="7">
        <v>3715</v>
      </c>
      <c r="B3717" s="8" t="s">
        <v>2447</v>
      </c>
      <c r="C3717" s="8" t="str">
        <f>"杨超"</f>
        <v>杨超</v>
      </c>
      <c r="D3717" s="9" t="s">
        <v>2527</v>
      </c>
    </row>
    <row r="3718" customHeight="1" spans="1:4">
      <c r="A3718" s="7">
        <v>3716</v>
      </c>
      <c r="B3718" s="8" t="s">
        <v>2447</v>
      </c>
      <c r="C3718" s="8" t="str">
        <f>"吴昊"</f>
        <v>吴昊</v>
      </c>
      <c r="D3718" s="9" t="s">
        <v>2528</v>
      </c>
    </row>
    <row r="3719" customHeight="1" spans="1:4">
      <c r="A3719" s="7">
        <v>3717</v>
      </c>
      <c r="B3719" s="8" t="s">
        <v>2447</v>
      </c>
      <c r="C3719" s="8" t="str">
        <f>"麦宜鑫"</f>
        <v>麦宜鑫</v>
      </c>
      <c r="D3719" s="9" t="s">
        <v>1943</v>
      </c>
    </row>
    <row r="3720" customHeight="1" spans="1:4">
      <c r="A3720" s="7">
        <v>3718</v>
      </c>
      <c r="B3720" s="8" t="s">
        <v>2447</v>
      </c>
      <c r="C3720" s="8" t="str">
        <f>"黎苏泽"</f>
        <v>黎苏泽</v>
      </c>
      <c r="D3720" s="9" t="s">
        <v>2529</v>
      </c>
    </row>
    <row r="3721" customHeight="1" spans="1:4">
      <c r="A3721" s="7">
        <v>3719</v>
      </c>
      <c r="B3721" s="8" t="s">
        <v>2447</v>
      </c>
      <c r="C3721" s="8" t="str">
        <f>"刘欢"</f>
        <v>刘欢</v>
      </c>
      <c r="D3721" s="9" t="s">
        <v>2530</v>
      </c>
    </row>
    <row r="3722" customHeight="1" spans="1:4">
      <c r="A3722" s="7">
        <v>3720</v>
      </c>
      <c r="B3722" s="8" t="s">
        <v>2447</v>
      </c>
      <c r="C3722" s="8" t="str">
        <f>"李源骈"</f>
        <v>李源骈</v>
      </c>
      <c r="D3722" s="9" t="s">
        <v>612</v>
      </c>
    </row>
    <row r="3723" customHeight="1" spans="1:4">
      <c r="A3723" s="7">
        <v>3721</v>
      </c>
      <c r="B3723" s="8" t="s">
        <v>2447</v>
      </c>
      <c r="C3723" s="8" t="str">
        <f>"梁其伟"</f>
        <v>梁其伟</v>
      </c>
      <c r="D3723" s="9" t="s">
        <v>2531</v>
      </c>
    </row>
    <row r="3724" customHeight="1" spans="1:4">
      <c r="A3724" s="7">
        <v>3722</v>
      </c>
      <c r="B3724" s="8" t="s">
        <v>2447</v>
      </c>
      <c r="C3724" s="8" t="str">
        <f>"周凤重"</f>
        <v>周凤重</v>
      </c>
      <c r="D3724" s="9" t="s">
        <v>2532</v>
      </c>
    </row>
    <row r="3725" customHeight="1" spans="1:4">
      <c r="A3725" s="7">
        <v>3723</v>
      </c>
      <c r="B3725" s="8" t="s">
        <v>2447</v>
      </c>
      <c r="C3725" s="8" t="str">
        <f>"林书斌"</f>
        <v>林书斌</v>
      </c>
      <c r="D3725" s="9" t="s">
        <v>2533</v>
      </c>
    </row>
    <row r="3726" customHeight="1" spans="1:4">
      <c r="A3726" s="7">
        <v>3724</v>
      </c>
      <c r="B3726" s="8" t="s">
        <v>2447</v>
      </c>
      <c r="C3726" s="8" t="str">
        <f>"陈大磊"</f>
        <v>陈大磊</v>
      </c>
      <c r="D3726" s="9" t="s">
        <v>2534</v>
      </c>
    </row>
    <row r="3727" customHeight="1" spans="1:4">
      <c r="A3727" s="7">
        <v>3725</v>
      </c>
      <c r="B3727" s="8" t="s">
        <v>2447</v>
      </c>
      <c r="C3727" s="8" t="str">
        <f>"王祥宇"</f>
        <v>王祥宇</v>
      </c>
      <c r="D3727" s="9" t="s">
        <v>2535</v>
      </c>
    </row>
    <row r="3728" customHeight="1" spans="1:4">
      <c r="A3728" s="7">
        <v>3726</v>
      </c>
      <c r="B3728" s="8" t="s">
        <v>2447</v>
      </c>
      <c r="C3728" s="8" t="str">
        <f>"李琪"</f>
        <v>李琪</v>
      </c>
      <c r="D3728" s="9" t="s">
        <v>2536</v>
      </c>
    </row>
    <row r="3729" customHeight="1" spans="1:4">
      <c r="A3729" s="7">
        <v>3727</v>
      </c>
      <c r="B3729" s="8" t="s">
        <v>2447</v>
      </c>
      <c r="C3729" s="8" t="str">
        <f>"唐德斌"</f>
        <v>唐德斌</v>
      </c>
      <c r="D3729" s="9" t="s">
        <v>2153</v>
      </c>
    </row>
    <row r="3730" customHeight="1" spans="1:4">
      <c r="A3730" s="7">
        <v>3728</v>
      </c>
      <c r="B3730" s="8" t="s">
        <v>2447</v>
      </c>
      <c r="C3730" s="8" t="str">
        <f>"吴力聪"</f>
        <v>吴力聪</v>
      </c>
      <c r="D3730" s="9" t="s">
        <v>2537</v>
      </c>
    </row>
    <row r="3731" customHeight="1" spans="1:4">
      <c r="A3731" s="7">
        <v>3729</v>
      </c>
      <c r="B3731" s="8" t="s">
        <v>2447</v>
      </c>
      <c r="C3731" s="8" t="str">
        <f>"林海滨"</f>
        <v>林海滨</v>
      </c>
      <c r="D3731" s="9" t="s">
        <v>2538</v>
      </c>
    </row>
    <row r="3732" customHeight="1" spans="1:4">
      <c r="A3732" s="7">
        <v>3730</v>
      </c>
      <c r="B3732" s="8" t="s">
        <v>2447</v>
      </c>
      <c r="C3732" s="8" t="str">
        <f>"陈亚坚"</f>
        <v>陈亚坚</v>
      </c>
      <c r="D3732" s="9" t="s">
        <v>2539</v>
      </c>
    </row>
    <row r="3733" customHeight="1" spans="1:4">
      <c r="A3733" s="7">
        <v>3731</v>
      </c>
      <c r="B3733" s="8" t="s">
        <v>2447</v>
      </c>
      <c r="C3733" s="8" t="str">
        <f>"翟立冬"</f>
        <v>翟立冬</v>
      </c>
      <c r="D3733" s="9" t="s">
        <v>2540</v>
      </c>
    </row>
    <row r="3734" customHeight="1" spans="1:4">
      <c r="A3734" s="7">
        <v>3732</v>
      </c>
      <c r="B3734" s="8" t="s">
        <v>2447</v>
      </c>
      <c r="C3734" s="8" t="str">
        <f>"欧毅祥"</f>
        <v>欧毅祥</v>
      </c>
      <c r="D3734" s="9" t="s">
        <v>2541</v>
      </c>
    </row>
    <row r="3735" customHeight="1" spans="1:4">
      <c r="A3735" s="7">
        <v>3733</v>
      </c>
      <c r="B3735" s="8" t="s">
        <v>2447</v>
      </c>
      <c r="C3735" s="8" t="str">
        <f>"李国玲"</f>
        <v>李国玲</v>
      </c>
      <c r="D3735" s="9" t="s">
        <v>2542</v>
      </c>
    </row>
    <row r="3736" customHeight="1" spans="1:4">
      <c r="A3736" s="7">
        <v>3734</v>
      </c>
      <c r="B3736" s="8" t="s">
        <v>2447</v>
      </c>
      <c r="C3736" s="8" t="str">
        <f>"吴亮"</f>
        <v>吴亮</v>
      </c>
      <c r="D3736" s="9" t="s">
        <v>2543</v>
      </c>
    </row>
    <row r="3737" customHeight="1" spans="1:4">
      <c r="A3737" s="7">
        <v>3735</v>
      </c>
      <c r="B3737" s="8" t="s">
        <v>2447</v>
      </c>
      <c r="C3737" s="8" t="str">
        <f>"黄堂庄"</f>
        <v>黄堂庄</v>
      </c>
      <c r="D3737" s="9" t="s">
        <v>2544</v>
      </c>
    </row>
    <row r="3738" customHeight="1" spans="1:4">
      <c r="A3738" s="7">
        <v>3736</v>
      </c>
      <c r="B3738" s="8" t="s">
        <v>2447</v>
      </c>
      <c r="C3738" s="8" t="str">
        <f>"黄文杰"</f>
        <v>黄文杰</v>
      </c>
      <c r="D3738" s="9" t="s">
        <v>2523</v>
      </c>
    </row>
    <row r="3739" customHeight="1" spans="1:4">
      <c r="A3739" s="7">
        <v>3737</v>
      </c>
      <c r="B3739" s="8" t="s">
        <v>2447</v>
      </c>
      <c r="C3739" s="8" t="str">
        <f>"谭虹"</f>
        <v>谭虹</v>
      </c>
      <c r="D3739" s="9" t="s">
        <v>2545</v>
      </c>
    </row>
    <row r="3740" customHeight="1" spans="1:4">
      <c r="A3740" s="7">
        <v>3738</v>
      </c>
      <c r="B3740" s="8" t="s">
        <v>2447</v>
      </c>
      <c r="C3740" s="8" t="str">
        <f>"潘在望"</f>
        <v>潘在望</v>
      </c>
      <c r="D3740" s="9" t="s">
        <v>2546</v>
      </c>
    </row>
    <row r="3741" customHeight="1" spans="1:4">
      <c r="A3741" s="7">
        <v>3739</v>
      </c>
      <c r="B3741" s="8" t="s">
        <v>2447</v>
      </c>
      <c r="C3741" s="8" t="str">
        <f>"杨健"</f>
        <v>杨健</v>
      </c>
      <c r="D3741" s="9" t="s">
        <v>2547</v>
      </c>
    </row>
    <row r="3742" customHeight="1" spans="1:4">
      <c r="A3742" s="7">
        <v>3740</v>
      </c>
      <c r="B3742" s="8" t="s">
        <v>2447</v>
      </c>
      <c r="C3742" s="8" t="str">
        <f>"周童"</f>
        <v>周童</v>
      </c>
      <c r="D3742" s="9" t="s">
        <v>1293</v>
      </c>
    </row>
    <row r="3743" customHeight="1" spans="1:4">
      <c r="A3743" s="7">
        <v>3741</v>
      </c>
      <c r="B3743" s="8" t="s">
        <v>2447</v>
      </c>
      <c r="C3743" s="8" t="str">
        <f>"赵勇"</f>
        <v>赵勇</v>
      </c>
      <c r="D3743" s="9" t="s">
        <v>2548</v>
      </c>
    </row>
    <row r="3744" customHeight="1" spans="1:4">
      <c r="A3744" s="7">
        <v>3742</v>
      </c>
      <c r="B3744" s="8" t="s">
        <v>2447</v>
      </c>
      <c r="C3744" s="8" t="str">
        <f>"邢天尧"</f>
        <v>邢天尧</v>
      </c>
      <c r="D3744" s="9" t="s">
        <v>2549</v>
      </c>
    </row>
    <row r="3745" customHeight="1" spans="1:4">
      <c r="A3745" s="7">
        <v>3743</v>
      </c>
      <c r="B3745" s="8" t="s">
        <v>2447</v>
      </c>
      <c r="C3745" s="8" t="str">
        <f>"陈奕丞"</f>
        <v>陈奕丞</v>
      </c>
      <c r="D3745" s="9" t="s">
        <v>2550</v>
      </c>
    </row>
    <row r="3746" customHeight="1" spans="1:4">
      <c r="A3746" s="7">
        <v>3744</v>
      </c>
      <c r="B3746" s="8" t="s">
        <v>2447</v>
      </c>
      <c r="C3746" s="8" t="str">
        <f>"何纯宝"</f>
        <v>何纯宝</v>
      </c>
      <c r="D3746" s="9" t="s">
        <v>2551</v>
      </c>
    </row>
    <row r="3747" customHeight="1" spans="1:4">
      <c r="A3747" s="7">
        <v>3745</v>
      </c>
      <c r="B3747" s="8" t="s">
        <v>2447</v>
      </c>
      <c r="C3747" s="8" t="str">
        <f>"谢自才"</f>
        <v>谢自才</v>
      </c>
      <c r="D3747" s="9" t="s">
        <v>2552</v>
      </c>
    </row>
    <row r="3748" customHeight="1" spans="1:4">
      <c r="A3748" s="7">
        <v>3746</v>
      </c>
      <c r="B3748" s="8" t="s">
        <v>2447</v>
      </c>
      <c r="C3748" s="8" t="str">
        <f>"许炳日"</f>
        <v>许炳日</v>
      </c>
      <c r="D3748" s="9" t="s">
        <v>1539</v>
      </c>
    </row>
    <row r="3749" customHeight="1" spans="1:4">
      <c r="A3749" s="7">
        <v>3747</v>
      </c>
      <c r="B3749" s="8" t="s">
        <v>2447</v>
      </c>
      <c r="C3749" s="8" t="str">
        <f>"高奕昆"</f>
        <v>高奕昆</v>
      </c>
      <c r="D3749" s="9" t="s">
        <v>2553</v>
      </c>
    </row>
    <row r="3750" customHeight="1" spans="1:4">
      <c r="A3750" s="7">
        <v>3748</v>
      </c>
      <c r="B3750" s="8" t="s">
        <v>2447</v>
      </c>
      <c r="C3750" s="8" t="str">
        <f>"黄世文"</f>
        <v>黄世文</v>
      </c>
      <c r="D3750" s="9" t="s">
        <v>2554</v>
      </c>
    </row>
    <row r="3751" customHeight="1" spans="1:4">
      <c r="A3751" s="7">
        <v>3749</v>
      </c>
      <c r="B3751" s="8" t="s">
        <v>2447</v>
      </c>
      <c r="C3751" s="8" t="str">
        <f>"王森"</f>
        <v>王森</v>
      </c>
      <c r="D3751" s="9" t="s">
        <v>2555</v>
      </c>
    </row>
    <row r="3752" customHeight="1" spans="1:4">
      <c r="A3752" s="7">
        <v>3750</v>
      </c>
      <c r="B3752" s="8" t="s">
        <v>2447</v>
      </c>
      <c r="C3752" s="8" t="str">
        <f>"陈阳"</f>
        <v>陈阳</v>
      </c>
      <c r="D3752" s="9" t="s">
        <v>2556</v>
      </c>
    </row>
    <row r="3753" customHeight="1" spans="1:4">
      <c r="A3753" s="7">
        <v>3751</v>
      </c>
      <c r="B3753" s="8" t="s">
        <v>2447</v>
      </c>
      <c r="C3753" s="8" t="str">
        <f>"徐宗顺"</f>
        <v>徐宗顺</v>
      </c>
      <c r="D3753" s="9" t="s">
        <v>2557</v>
      </c>
    </row>
    <row r="3754" customHeight="1" spans="1:4">
      <c r="A3754" s="7">
        <v>3752</v>
      </c>
      <c r="B3754" s="8" t="s">
        <v>2447</v>
      </c>
      <c r="C3754" s="8" t="str">
        <f>"胡少天"</f>
        <v>胡少天</v>
      </c>
      <c r="D3754" s="9" t="s">
        <v>2558</v>
      </c>
    </row>
    <row r="3755" customHeight="1" spans="1:4">
      <c r="A3755" s="7">
        <v>3753</v>
      </c>
      <c r="B3755" s="8" t="s">
        <v>2447</v>
      </c>
      <c r="C3755" s="8" t="str">
        <f>"王恩任"</f>
        <v>王恩任</v>
      </c>
      <c r="D3755" s="9" t="s">
        <v>2559</v>
      </c>
    </row>
    <row r="3756" customHeight="1" spans="1:4">
      <c r="A3756" s="7">
        <v>3754</v>
      </c>
      <c r="B3756" s="8" t="s">
        <v>2447</v>
      </c>
      <c r="C3756" s="8" t="str">
        <f>"冀彦材"</f>
        <v>冀彦材</v>
      </c>
      <c r="D3756" s="9" t="s">
        <v>2560</v>
      </c>
    </row>
    <row r="3757" customHeight="1" spans="1:4">
      <c r="A3757" s="7">
        <v>3755</v>
      </c>
      <c r="B3757" s="8" t="s">
        <v>2447</v>
      </c>
      <c r="C3757" s="8" t="str">
        <f>"谢丹丹"</f>
        <v>谢丹丹</v>
      </c>
      <c r="D3757" s="9" t="s">
        <v>2561</v>
      </c>
    </row>
    <row r="3758" customHeight="1" spans="1:4">
      <c r="A3758" s="7">
        <v>3756</v>
      </c>
      <c r="B3758" s="8" t="s">
        <v>2447</v>
      </c>
      <c r="C3758" s="8" t="str">
        <f>"温伟武"</f>
        <v>温伟武</v>
      </c>
      <c r="D3758" s="9" t="s">
        <v>2312</v>
      </c>
    </row>
    <row r="3759" customHeight="1" spans="1:4">
      <c r="A3759" s="7">
        <v>3757</v>
      </c>
      <c r="B3759" s="8" t="s">
        <v>2447</v>
      </c>
      <c r="C3759" s="8" t="str">
        <f>"冀文忠"</f>
        <v>冀文忠</v>
      </c>
      <c r="D3759" s="9" t="s">
        <v>2562</v>
      </c>
    </row>
    <row r="3760" customHeight="1" spans="1:4">
      <c r="A3760" s="7">
        <v>3758</v>
      </c>
      <c r="B3760" s="8" t="s">
        <v>2447</v>
      </c>
      <c r="C3760" s="8" t="str">
        <f>"陈天丹"</f>
        <v>陈天丹</v>
      </c>
      <c r="D3760" s="9" t="s">
        <v>2563</v>
      </c>
    </row>
    <row r="3761" customHeight="1" spans="1:4">
      <c r="A3761" s="7">
        <v>3759</v>
      </c>
      <c r="B3761" s="8" t="s">
        <v>2447</v>
      </c>
      <c r="C3761" s="8" t="str">
        <f>"冯积汉"</f>
        <v>冯积汉</v>
      </c>
      <c r="D3761" s="9" t="s">
        <v>2564</v>
      </c>
    </row>
    <row r="3762" customHeight="1" spans="1:4">
      <c r="A3762" s="7">
        <v>3760</v>
      </c>
      <c r="B3762" s="8" t="s">
        <v>2447</v>
      </c>
      <c r="C3762" s="8" t="str">
        <f>"王如玉"</f>
        <v>王如玉</v>
      </c>
      <c r="D3762" s="9" t="s">
        <v>1660</v>
      </c>
    </row>
    <row r="3763" customHeight="1" spans="1:4">
      <c r="A3763" s="7">
        <v>3761</v>
      </c>
      <c r="B3763" s="8" t="s">
        <v>2447</v>
      </c>
      <c r="C3763" s="8" t="str">
        <f>"刘名煌"</f>
        <v>刘名煌</v>
      </c>
      <c r="D3763" s="9" t="s">
        <v>2565</v>
      </c>
    </row>
    <row r="3764" customHeight="1" spans="1:4">
      <c r="A3764" s="7">
        <v>3762</v>
      </c>
      <c r="B3764" s="8" t="s">
        <v>2447</v>
      </c>
      <c r="C3764" s="8" t="str">
        <f>"陈期好"</f>
        <v>陈期好</v>
      </c>
      <c r="D3764" s="9" t="s">
        <v>2566</v>
      </c>
    </row>
    <row r="3765" customHeight="1" spans="1:4">
      <c r="A3765" s="7">
        <v>3763</v>
      </c>
      <c r="B3765" s="8" t="s">
        <v>2447</v>
      </c>
      <c r="C3765" s="8" t="str">
        <f>"李昭霖"</f>
        <v>李昭霖</v>
      </c>
      <c r="D3765" s="9" t="s">
        <v>2567</v>
      </c>
    </row>
    <row r="3766" customHeight="1" spans="1:4">
      <c r="A3766" s="7">
        <v>3764</v>
      </c>
      <c r="B3766" s="8" t="s">
        <v>2447</v>
      </c>
      <c r="C3766" s="8" t="str">
        <f>"王欢"</f>
        <v>王欢</v>
      </c>
      <c r="D3766" s="9" t="s">
        <v>2568</v>
      </c>
    </row>
    <row r="3767" customHeight="1" spans="1:4">
      <c r="A3767" s="7">
        <v>3765</v>
      </c>
      <c r="B3767" s="8" t="s">
        <v>2447</v>
      </c>
      <c r="C3767" s="8" t="str">
        <f>"郑纪旺"</f>
        <v>郑纪旺</v>
      </c>
      <c r="D3767" s="9" t="s">
        <v>656</v>
      </c>
    </row>
    <row r="3768" customHeight="1" spans="1:4">
      <c r="A3768" s="7">
        <v>3766</v>
      </c>
      <c r="B3768" s="8" t="s">
        <v>2447</v>
      </c>
      <c r="C3768" s="8" t="str">
        <f>"吴青洪"</f>
        <v>吴青洪</v>
      </c>
      <c r="D3768" s="9" t="s">
        <v>2214</v>
      </c>
    </row>
    <row r="3769" customHeight="1" spans="1:4">
      <c r="A3769" s="7">
        <v>3767</v>
      </c>
      <c r="B3769" s="8" t="s">
        <v>2447</v>
      </c>
      <c r="C3769" s="8" t="str">
        <f>"熊国权"</f>
        <v>熊国权</v>
      </c>
      <c r="D3769" s="9" t="s">
        <v>2569</v>
      </c>
    </row>
    <row r="3770" customHeight="1" spans="1:4">
      <c r="A3770" s="7">
        <v>3768</v>
      </c>
      <c r="B3770" s="8" t="s">
        <v>2447</v>
      </c>
      <c r="C3770" s="8" t="str">
        <f>"李银利"</f>
        <v>李银利</v>
      </c>
      <c r="D3770" s="9" t="s">
        <v>2570</v>
      </c>
    </row>
    <row r="3771" customHeight="1" spans="1:4">
      <c r="A3771" s="7">
        <v>3769</v>
      </c>
      <c r="B3771" s="8" t="s">
        <v>2447</v>
      </c>
      <c r="C3771" s="8" t="str">
        <f>"程崇"</f>
        <v>程崇</v>
      </c>
      <c r="D3771" s="9" t="s">
        <v>2571</v>
      </c>
    </row>
    <row r="3772" customHeight="1" spans="1:4">
      <c r="A3772" s="7">
        <v>3770</v>
      </c>
      <c r="B3772" s="8" t="s">
        <v>2447</v>
      </c>
      <c r="C3772" s="8" t="str">
        <f>"董功勤"</f>
        <v>董功勤</v>
      </c>
      <c r="D3772" s="9" t="s">
        <v>2572</v>
      </c>
    </row>
    <row r="3773" customHeight="1" spans="1:4">
      <c r="A3773" s="7">
        <v>3771</v>
      </c>
      <c r="B3773" s="8" t="s">
        <v>2447</v>
      </c>
      <c r="C3773" s="8" t="str">
        <f>"杨或"</f>
        <v>杨或</v>
      </c>
      <c r="D3773" s="9" t="s">
        <v>2573</v>
      </c>
    </row>
    <row r="3774" customHeight="1" spans="1:4">
      <c r="A3774" s="7">
        <v>3772</v>
      </c>
      <c r="B3774" s="8" t="s">
        <v>2447</v>
      </c>
      <c r="C3774" s="8" t="str">
        <f>"符悦丰"</f>
        <v>符悦丰</v>
      </c>
      <c r="D3774" s="9" t="s">
        <v>2574</v>
      </c>
    </row>
    <row r="3775" customHeight="1" spans="1:4">
      <c r="A3775" s="7">
        <v>3773</v>
      </c>
      <c r="B3775" s="8" t="s">
        <v>2447</v>
      </c>
      <c r="C3775" s="8" t="str">
        <f>"简天泽"</f>
        <v>简天泽</v>
      </c>
      <c r="D3775" s="9" t="s">
        <v>2575</v>
      </c>
    </row>
    <row r="3776" customHeight="1" spans="1:4">
      <c r="A3776" s="7">
        <v>3774</v>
      </c>
      <c r="B3776" s="8" t="s">
        <v>2447</v>
      </c>
      <c r="C3776" s="8" t="str">
        <f>"唐莉园"</f>
        <v>唐莉园</v>
      </c>
      <c r="D3776" s="9" t="s">
        <v>2576</v>
      </c>
    </row>
    <row r="3777" customHeight="1" spans="1:4">
      <c r="A3777" s="7">
        <v>3775</v>
      </c>
      <c r="B3777" s="8" t="s">
        <v>2447</v>
      </c>
      <c r="C3777" s="8" t="str">
        <f>"廖世纯"</f>
        <v>廖世纯</v>
      </c>
      <c r="D3777" s="9" t="s">
        <v>2577</v>
      </c>
    </row>
    <row r="3778" customHeight="1" spans="1:4">
      <c r="A3778" s="7">
        <v>3776</v>
      </c>
      <c r="B3778" s="8" t="s">
        <v>2447</v>
      </c>
      <c r="C3778" s="8" t="str">
        <f>"陈小正"</f>
        <v>陈小正</v>
      </c>
      <c r="D3778" s="9" t="s">
        <v>2578</v>
      </c>
    </row>
    <row r="3779" customHeight="1" spans="1:4">
      <c r="A3779" s="7">
        <v>3777</v>
      </c>
      <c r="B3779" s="8" t="s">
        <v>2447</v>
      </c>
      <c r="C3779" s="8" t="str">
        <f>"张天庆"</f>
        <v>张天庆</v>
      </c>
      <c r="D3779" s="9" t="s">
        <v>2579</v>
      </c>
    </row>
    <row r="3780" customHeight="1" spans="1:4">
      <c r="A3780" s="7">
        <v>3778</v>
      </c>
      <c r="B3780" s="8" t="s">
        <v>2447</v>
      </c>
      <c r="C3780" s="8" t="str">
        <f>"邓李自强"</f>
        <v>邓李自强</v>
      </c>
      <c r="D3780" s="9" t="s">
        <v>2580</v>
      </c>
    </row>
    <row r="3781" customHeight="1" spans="1:4">
      <c r="A3781" s="7">
        <v>3779</v>
      </c>
      <c r="B3781" s="8" t="s">
        <v>2447</v>
      </c>
      <c r="C3781" s="8" t="str">
        <f>"陈津"</f>
        <v>陈津</v>
      </c>
      <c r="D3781" s="9" t="s">
        <v>2581</v>
      </c>
    </row>
    <row r="3782" customHeight="1" spans="1:4">
      <c r="A3782" s="7">
        <v>3780</v>
      </c>
      <c r="B3782" s="8" t="s">
        <v>2447</v>
      </c>
      <c r="C3782" s="8" t="str">
        <f>"李自中"</f>
        <v>李自中</v>
      </c>
      <c r="D3782" s="9" t="s">
        <v>2582</v>
      </c>
    </row>
    <row r="3783" customHeight="1" spans="1:4">
      <c r="A3783" s="7">
        <v>3781</v>
      </c>
      <c r="B3783" s="8" t="s">
        <v>2447</v>
      </c>
      <c r="C3783" s="8" t="str">
        <f>"胡丰"</f>
        <v>胡丰</v>
      </c>
      <c r="D3783" s="9" t="s">
        <v>2523</v>
      </c>
    </row>
    <row r="3784" customHeight="1" spans="1:4">
      <c r="A3784" s="7">
        <v>3782</v>
      </c>
      <c r="B3784" s="8" t="s">
        <v>2447</v>
      </c>
      <c r="C3784" s="8" t="str">
        <f>"许春丽"</f>
        <v>许春丽</v>
      </c>
      <c r="D3784" s="9" t="s">
        <v>280</v>
      </c>
    </row>
    <row r="3785" customHeight="1" spans="1:4">
      <c r="A3785" s="7">
        <v>3783</v>
      </c>
      <c r="B3785" s="8" t="s">
        <v>2447</v>
      </c>
      <c r="C3785" s="8" t="str">
        <f>"符艳"</f>
        <v>符艳</v>
      </c>
      <c r="D3785" s="9" t="s">
        <v>89</v>
      </c>
    </row>
    <row r="3786" customHeight="1" spans="1:4">
      <c r="A3786" s="7">
        <v>3784</v>
      </c>
      <c r="B3786" s="8" t="s">
        <v>2447</v>
      </c>
      <c r="C3786" s="8" t="str">
        <f>"黎婉念"</f>
        <v>黎婉念</v>
      </c>
      <c r="D3786" s="9" t="s">
        <v>2583</v>
      </c>
    </row>
    <row r="3787" customHeight="1" spans="1:4">
      <c r="A3787" s="7">
        <v>3785</v>
      </c>
      <c r="B3787" s="8" t="s">
        <v>2447</v>
      </c>
      <c r="C3787" s="8" t="str">
        <f>"黄荣"</f>
        <v>黄荣</v>
      </c>
      <c r="D3787" s="9" t="s">
        <v>2584</v>
      </c>
    </row>
    <row r="3788" customHeight="1" spans="1:4">
      <c r="A3788" s="7">
        <v>3786</v>
      </c>
      <c r="B3788" s="8" t="s">
        <v>2447</v>
      </c>
      <c r="C3788" s="8" t="str">
        <f>"林勇"</f>
        <v>林勇</v>
      </c>
      <c r="D3788" s="9" t="s">
        <v>2585</v>
      </c>
    </row>
    <row r="3789" customHeight="1" spans="1:4">
      <c r="A3789" s="7">
        <v>3787</v>
      </c>
      <c r="B3789" s="8" t="s">
        <v>2447</v>
      </c>
      <c r="C3789" s="8" t="str">
        <f>"张文"</f>
        <v>张文</v>
      </c>
      <c r="D3789" s="9" t="s">
        <v>2586</v>
      </c>
    </row>
    <row r="3790" customHeight="1" spans="1:4">
      <c r="A3790" s="7">
        <v>3788</v>
      </c>
      <c r="B3790" s="8" t="s">
        <v>2447</v>
      </c>
      <c r="C3790" s="8" t="str">
        <f>"郑时一"</f>
        <v>郑时一</v>
      </c>
      <c r="D3790" s="9" t="s">
        <v>2587</v>
      </c>
    </row>
    <row r="3791" customHeight="1" spans="1:4">
      <c r="A3791" s="7">
        <v>3789</v>
      </c>
      <c r="B3791" s="8" t="s">
        <v>2447</v>
      </c>
      <c r="C3791" s="8" t="str">
        <f>"崔译匀"</f>
        <v>崔译匀</v>
      </c>
      <c r="D3791" s="9" t="s">
        <v>2588</v>
      </c>
    </row>
    <row r="3792" customHeight="1" spans="1:4">
      <c r="A3792" s="7">
        <v>3790</v>
      </c>
      <c r="B3792" s="8" t="s">
        <v>2447</v>
      </c>
      <c r="C3792" s="8" t="str">
        <f>"严兆仕"</f>
        <v>严兆仕</v>
      </c>
      <c r="D3792" s="9" t="s">
        <v>2589</v>
      </c>
    </row>
    <row r="3793" customHeight="1" spans="1:4">
      <c r="A3793" s="7">
        <v>3791</v>
      </c>
      <c r="B3793" s="8" t="s">
        <v>2447</v>
      </c>
      <c r="C3793" s="8" t="str">
        <f>"王先清"</f>
        <v>王先清</v>
      </c>
      <c r="D3793" s="9" t="s">
        <v>2590</v>
      </c>
    </row>
    <row r="3794" customHeight="1" spans="1:4">
      <c r="A3794" s="7">
        <v>3792</v>
      </c>
      <c r="B3794" s="8" t="s">
        <v>2447</v>
      </c>
      <c r="C3794" s="8" t="str">
        <f>"黄在龙"</f>
        <v>黄在龙</v>
      </c>
      <c r="D3794" s="9" t="s">
        <v>2591</v>
      </c>
    </row>
    <row r="3795" customHeight="1" spans="1:4">
      <c r="A3795" s="7">
        <v>3793</v>
      </c>
      <c r="B3795" s="8" t="s">
        <v>2447</v>
      </c>
      <c r="C3795" s="8" t="str">
        <f>"刘雅琴"</f>
        <v>刘雅琴</v>
      </c>
      <c r="D3795" s="9" t="s">
        <v>2592</v>
      </c>
    </row>
    <row r="3796" customHeight="1" spans="1:4">
      <c r="A3796" s="7">
        <v>3794</v>
      </c>
      <c r="B3796" s="8" t="s">
        <v>2447</v>
      </c>
      <c r="C3796" s="8" t="str">
        <f>"王茹曼"</f>
        <v>王茹曼</v>
      </c>
      <c r="D3796" s="9" t="s">
        <v>2593</v>
      </c>
    </row>
    <row r="3797" customHeight="1" spans="1:4">
      <c r="A3797" s="7">
        <v>3795</v>
      </c>
      <c r="B3797" s="8" t="s">
        <v>2447</v>
      </c>
      <c r="C3797" s="8" t="str">
        <f>"王训日"</f>
        <v>王训日</v>
      </c>
      <c r="D3797" s="9" t="s">
        <v>2498</v>
      </c>
    </row>
    <row r="3798" customHeight="1" spans="1:4">
      <c r="A3798" s="7">
        <v>3796</v>
      </c>
      <c r="B3798" s="8" t="s">
        <v>2447</v>
      </c>
      <c r="C3798" s="8" t="str">
        <f>"林奇晨"</f>
        <v>林奇晨</v>
      </c>
      <c r="D3798" s="9" t="s">
        <v>2594</v>
      </c>
    </row>
    <row r="3799" customHeight="1" spans="1:4">
      <c r="A3799" s="7">
        <v>3797</v>
      </c>
      <c r="B3799" s="8" t="s">
        <v>2447</v>
      </c>
      <c r="C3799" s="8" t="str">
        <f>"卢瑜嘉玺"</f>
        <v>卢瑜嘉玺</v>
      </c>
      <c r="D3799" s="9" t="s">
        <v>2595</v>
      </c>
    </row>
    <row r="3800" customHeight="1" spans="1:4">
      <c r="A3800" s="7">
        <v>3798</v>
      </c>
      <c r="B3800" s="8" t="s">
        <v>2447</v>
      </c>
      <c r="C3800" s="8" t="str">
        <f>"李丹丹"</f>
        <v>李丹丹</v>
      </c>
      <c r="D3800" s="9" t="s">
        <v>2596</v>
      </c>
    </row>
    <row r="3801" customHeight="1" spans="1:4">
      <c r="A3801" s="7">
        <v>3799</v>
      </c>
      <c r="B3801" s="8" t="s">
        <v>2447</v>
      </c>
      <c r="C3801" s="8" t="str">
        <f>"符仕颖"</f>
        <v>符仕颖</v>
      </c>
      <c r="D3801" s="9" t="s">
        <v>2597</v>
      </c>
    </row>
    <row r="3802" customHeight="1" spans="1:4">
      <c r="A3802" s="7">
        <v>3800</v>
      </c>
      <c r="B3802" s="8" t="s">
        <v>2447</v>
      </c>
      <c r="C3802" s="8" t="str">
        <f>"林政健"</f>
        <v>林政健</v>
      </c>
      <c r="D3802" s="9" t="s">
        <v>2493</v>
      </c>
    </row>
    <row r="3803" customHeight="1" spans="1:4">
      <c r="A3803" s="7">
        <v>3801</v>
      </c>
      <c r="B3803" s="8" t="s">
        <v>2447</v>
      </c>
      <c r="C3803" s="8" t="str">
        <f>"符春荟"</f>
        <v>符春荟</v>
      </c>
      <c r="D3803" s="9" t="s">
        <v>2598</v>
      </c>
    </row>
    <row r="3804" customHeight="1" spans="1:4">
      <c r="A3804" s="7">
        <v>3802</v>
      </c>
      <c r="B3804" s="8" t="s">
        <v>2447</v>
      </c>
      <c r="C3804" s="8" t="str">
        <f>"和涌"</f>
        <v>和涌</v>
      </c>
      <c r="D3804" s="9" t="s">
        <v>2599</v>
      </c>
    </row>
    <row r="3805" customHeight="1" spans="1:4">
      <c r="A3805" s="7">
        <v>3803</v>
      </c>
      <c r="B3805" s="8" t="s">
        <v>2447</v>
      </c>
      <c r="C3805" s="8" t="str">
        <f>"王婷"</f>
        <v>王婷</v>
      </c>
      <c r="D3805" s="9" t="s">
        <v>2150</v>
      </c>
    </row>
    <row r="3806" customHeight="1" spans="1:4">
      <c r="A3806" s="7">
        <v>3804</v>
      </c>
      <c r="B3806" s="8" t="s">
        <v>2447</v>
      </c>
      <c r="C3806" s="8" t="str">
        <f>"冯秋琼"</f>
        <v>冯秋琼</v>
      </c>
      <c r="D3806" s="9" t="s">
        <v>2600</v>
      </c>
    </row>
    <row r="3807" customHeight="1" spans="1:4">
      <c r="A3807" s="7">
        <v>3805</v>
      </c>
      <c r="B3807" s="8" t="s">
        <v>2447</v>
      </c>
      <c r="C3807" s="8" t="str">
        <f>"曹继武"</f>
        <v>曹继武</v>
      </c>
      <c r="D3807" s="9" t="s">
        <v>2601</v>
      </c>
    </row>
    <row r="3808" customHeight="1" spans="1:4">
      <c r="A3808" s="7">
        <v>3806</v>
      </c>
      <c r="B3808" s="8" t="s">
        <v>2447</v>
      </c>
      <c r="C3808" s="8" t="str">
        <f>"董方冰"</f>
        <v>董方冰</v>
      </c>
      <c r="D3808" s="9" t="s">
        <v>2602</v>
      </c>
    </row>
    <row r="3809" customHeight="1" spans="1:4">
      <c r="A3809" s="7">
        <v>3807</v>
      </c>
      <c r="B3809" s="8" t="s">
        <v>2447</v>
      </c>
      <c r="C3809" s="8" t="str">
        <f>"刘文理"</f>
        <v>刘文理</v>
      </c>
      <c r="D3809" s="9" t="s">
        <v>55</v>
      </c>
    </row>
    <row r="3810" customHeight="1" spans="1:4">
      <c r="A3810" s="7">
        <v>3808</v>
      </c>
      <c r="B3810" s="8" t="s">
        <v>2447</v>
      </c>
      <c r="C3810" s="8" t="str">
        <f>"尹婉妮"</f>
        <v>尹婉妮</v>
      </c>
      <c r="D3810" s="9" t="s">
        <v>2603</v>
      </c>
    </row>
    <row r="3811" customHeight="1" spans="1:4">
      <c r="A3811" s="7">
        <v>3809</v>
      </c>
      <c r="B3811" s="8" t="s">
        <v>2447</v>
      </c>
      <c r="C3811" s="8" t="str">
        <f>"何建琼"</f>
        <v>何建琼</v>
      </c>
      <c r="D3811" s="9" t="s">
        <v>2604</v>
      </c>
    </row>
    <row r="3812" customHeight="1" spans="1:4">
      <c r="A3812" s="7">
        <v>3810</v>
      </c>
      <c r="B3812" s="8" t="s">
        <v>2447</v>
      </c>
      <c r="C3812" s="8" t="str">
        <f>"翁燕青"</f>
        <v>翁燕青</v>
      </c>
      <c r="D3812" s="9" t="s">
        <v>1351</v>
      </c>
    </row>
    <row r="3813" customHeight="1" spans="1:4">
      <c r="A3813" s="7">
        <v>3811</v>
      </c>
      <c r="B3813" s="8" t="s">
        <v>2447</v>
      </c>
      <c r="C3813" s="8" t="str">
        <f>"吴鸿燕"</f>
        <v>吴鸿燕</v>
      </c>
      <c r="D3813" s="9" t="s">
        <v>2605</v>
      </c>
    </row>
    <row r="3814" customHeight="1" spans="1:4">
      <c r="A3814" s="7">
        <v>3812</v>
      </c>
      <c r="B3814" s="8" t="s">
        <v>2447</v>
      </c>
      <c r="C3814" s="8" t="str">
        <f>"杨玉莹"</f>
        <v>杨玉莹</v>
      </c>
      <c r="D3814" s="9" t="s">
        <v>2606</v>
      </c>
    </row>
    <row r="3815" customHeight="1" spans="1:4">
      <c r="A3815" s="7">
        <v>3813</v>
      </c>
      <c r="B3815" s="8" t="s">
        <v>2447</v>
      </c>
      <c r="C3815" s="8" t="str">
        <f>"伍儒锋"</f>
        <v>伍儒锋</v>
      </c>
      <c r="D3815" s="9" t="s">
        <v>2607</v>
      </c>
    </row>
    <row r="3816" customHeight="1" spans="1:4">
      <c r="A3816" s="7">
        <v>3814</v>
      </c>
      <c r="B3816" s="8" t="s">
        <v>2447</v>
      </c>
      <c r="C3816" s="8" t="str">
        <f>"张微"</f>
        <v>张微</v>
      </c>
      <c r="D3816" s="9" t="s">
        <v>2608</v>
      </c>
    </row>
    <row r="3817" customHeight="1" spans="1:4">
      <c r="A3817" s="7">
        <v>3815</v>
      </c>
      <c r="B3817" s="8" t="s">
        <v>2447</v>
      </c>
      <c r="C3817" s="8" t="str">
        <f>"何福荣"</f>
        <v>何福荣</v>
      </c>
      <c r="D3817" s="9" t="s">
        <v>2609</v>
      </c>
    </row>
    <row r="3818" customHeight="1" spans="1:4">
      <c r="A3818" s="7">
        <v>3816</v>
      </c>
      <c r="B3818" s="8" t="s">
        <v>2447</v>
      </c>
      <c r="C3818" s="8" t="str">
        <f>"卢振忠"</f>
        <v>卢振忠</v>
      </c>
      <c r="D3818" s="9" t="s">
        <v>2610</v>
      </c>
    </row>
    <row r="3819" customHeight="1" spans="1:4">
      <c r="A3819" s="7">
        <v>3817</v>
      </c>
      <c r="B3819" s="8" t="s">
        <v>2447</v>
      </c>
      <c r="C3819" s="8" t="str">
        <f>"田锋"</f>
        <v>田锋</v>
      </c>
      <c r="D3819" s="9" t="s">
        <v>2611</v>
      </c>
    </row>
    <row r="3820" customHeight="1" spans="1:4">
      <c r="A3820" s="7">
        <v>3818</v>
      </c>
      <c r="B3820" s="8" t="s">
        <v>2447</v>
      </c>
      <c r="C3820" s="8" t="str">
        <f>"梁金鸿"</f>
        <v>梁金鸿</v>
      </c>
      <c r="D3820" s="9" t="s">
        <v>2612</v>
      </c>
    </row>
    <row r="3821" customHeight="1" spans="1:4">
      <c r="A3821" s="7">
        <v>3819</v>
      </c>
      <c r="B3821" s="8" t="s">
        <v>2447</v>
      </c>
      <c r="C3821" s="8" t="str">
        <f>"王和标"</f>
        <v>王和标</v>
      </c>
      <c r="D3821" s="9" t="s">
        <v>2503</v>
      </c>
    </row>
    <row r="3822" customHeight="1" spans="1:4">
      <c r="A3822" s="7">
        <v>3820</v>
      </c>
      <c r="B3822" s="8" t="s">
        <v>2447</v>
      </c>
      <c r="C3822" s="8" t="str">
        <f>"李小鹏"</f>
        <v>李小鹏</v>
      </c>
      <c r="D3822" s="9" t="s">
        <v>2613</v>
      </c>
    </row>
    <row r="3823" customHeight="1" spans="1:4">
      <c r="A3823" s="7">
        <v>3821</v>
      </c>
      <c r="B3823" s="8" t="s">
        <v>2447</v>
      </c>
      <c r="C3823" s="8" t="str">
        <f>"欧开鹏"</f>
        <v>欧开鹏</v>
      </c>
      <c r="D3823" s="9" t="s">
        <v>2614</v>
      </c>
    </row>
    <row r="3824" customHeight="1" spans="1:4">
      <c r="A3824" s="7">
        <v>3822</v>
      </c>
      <c r="B3824" s="8" t="s">
        <v>2447</v>
      </c>
      <c r="C3824" s="8" t="str">
        <f>"杨洋"</f>
        <v>杨洋</v>
      </c>
      <c r="D3824" s="9" t="s">
        <v>2615</v>
      </c>
    </row>
    <row r="3825" customHeight="1" spans="1:4">
      <c r="A3825" s="7">
        <v>3823</v>
      </c>
      <c r="B3825" s="8" t="s">
        <v>2447</v>
      </c>
      <c r="C3825" s="8" t="str">
        <f>"吴多就"</f>
        <v>吴多就</v>
      </c>
      <c r="D3825" s="9" t="s">
        <v>2616</v>
      </c>
    </row>
    <row r="3826" customHeight="1" spans="1:4">
      <c r="A3826" s="7">
        <v>3824</v>
      </c>
      <c r="B3826" s="8" t="s">
        <v>2447</v>
      </c>
      <c r="C3826" s="8" t="str">
        <f>"文一飔"</f>
        <v>文一飔</v>
      </c>
      <c r="D3826" s="9" t="s">
        <v>2617</v>
      </c>
    </row>
    <row r="3827" customHeight="1" spans="1:4">
      <c r="A3827" s="7">
        <v>3825</v>
      </c>
      <c r="B3827" s="8" t="s">
        <v>2447</v>
      </c>
      <c r="C3827" s="8" t="str">
        <f>"杨令捷"</f>
        <v>杨令捷</v>
      </c>
      <c r="D3827" s="9" t="s">
        <v>2618</v>
      </c>
    </row>
    <row r="3828" customHeight="1" spans="1:4">
      <c r="A3828" s="7">
        <v>3826</v>
      </c>
      <c r="B3828" s="8" t="s">
        <v>2447</v>
      </c>
      <c r="C3828" s="8" t="str">
        <f>"陈杰"</f>
        <v>陈杰</v>
      </c>
      <c r="D3828" s="9" t="s">
        <v>2619</v>
      </c>
    </row>
    <row r="3829" customHeight="1" spans="1:4">
      <c r="A3829" s="7">
        <v>3827</v>
      </c>
      <c r="B3829" s="8" t="s">
        <v>2447</v>
      </c>
      <c r="C3829" s="8" t="str">
        <f>"王盛锋"</f>
        <v>王盛锋</v>
      </c>
      <c r="D3829" s="9" t="s">
        <v>2620</v>
      </c>
    </row>
    <row r="3830" customHeight="1" spans="1:4">
      <c r="A3830" s="7">
        <v>3828</v>
      </c>
      <c r="B3830" s="8" t="s">
        <v>2447</v>
      </c>
      <c r="C3830" s="8" t="str">
        <f>"黄晨宏"</f>
        <v>黄晨宏</v>
      </c>
      <c r="D3830" s="9" t="s">
        <v>2621</v>
      </c>
    </row>
    <row r="3831" customHeight="1" spans="1:4">
      <c r="A3831" s="7">
        <v>3829</v>
      </c>
      <c r="B3831" s="8" t="s">
        <v>2447</v>
      </c>
      <c r="C3831" s="8" t="str">
        <f>"缪诗杰"</f>
        <v>缪诗杰</v>
      </c>
      <c r="D3831" s="9" t="s">
        <v>2622</v>
      </c>
    </row>
    <row r="3832" customHeight="1" spans="1:4">
      <c r="A3832" s="7">
        <v>3830</v>
      </c>
      <c r="B3832" s="8" t="s">
        <v>2447</v>
      </c>
      <c r="C3832" s="8" t="str">
        <f>"龙籍川"</f>
        <v>龙籍川</v>
      </c>
      <c r="D3832" s="9" t="s">
        <v>2623</v>
      </c>
    </row>
    <row r="3833" customHeight="1" spans="1:4">
      <c r="A3833" s="7">
        <v>3831</v>
      </c>
      <c r="B3833" s="8" t="s">
        <v>2447</v>
      </c>
      <c r="C3833" s="8" t="str">
        <f>"翁书城"</f>
        <v>翁书城</v>
      </c>
      <c r="D3833" s="9" t="s">
        <v>2624</v>
      </c>
    </row>
    <row r="3834" customHeight="1" spans="1:4">
      <c r="A3834" s="7">
        <v>3832</v>
      </c>
      <c r="B3834" s="8" t="s">
        <v>2447</v>
      </c>
      <c r="C3834" s="8" t="str">
        <f>"王运来"</f>
        <v>王运来</v>
      </c>
      <c r="D3834" s="9" t="s">
        <v>2625</v>
      </c>
    </row>
    <row r="3835" customHeight="1" spans="1:4">
      <c r="A3835" s="7">
        <v>3833</v>
      </c>
      <c r="B3835" s="8" t="s">
        <v>2447</v>
      </c>
      <c r="C3835" s="8" t="str">
        <f>"丰维涛"</f>
        <v>丰维涛</v>
      </c>
      <c r="D3835" s="9" t="s">
        <v>2626</v>
      </c>
    </row>
    <row r="3836" customHeight="1" spans="1:4">
      <c r="A3836" s="7">
        <v>3834</v>
      </c>
      <c r="B3836" s="8" t="s">
        <v>2447</v>
      </c>
      <c r="C3836" s="8" t="str">
        <f>"李武深"</f>
        <v>李武深</v>
      </c>
      <c r="D3836" s="9" t="s">
        <v>2627</v>
      </c>
    </row>
    <row r="3837" customHeight="1" spans="1:4">
      <c r="A3837" s="7">
        <v>3835</v>
      </c>
      <c r="B3837" s="8" t="s">
        <v>2447</v>
      </c>
      <c r="C3837" s="8" t="str">
        <f>"符坤"</f>
        <v>符坤</v>
      </c>
      <c r="D3837" s="9" t="s">
        <v>2628</v>
      </c>
    </row>
    <row r="3838" customHeight="1" spans="1:4">
      <c r="A3838" s="7">
        <v>3836</v>
      </c>
      <c r="B3838" s="8" t="s">
        <v>2447</v>
      </c>
      <c r="C3838" s="8" t="str">
        <f>"吴习忠"</f>
        <v>吴习忠</v>
      </c>
      <c r="D3838" s="9" t="s">
        <v>2572</v>
      </c>
    </row>
    <row r="3839" customHeight="1" spans="1:4">
      <c r="A3839" s="7">
        <v>3837</v>
      </c>
      <c r="B3839" s="8" t="s">
        <v>2447</v>
      </c>
      <c r="C3839" s="8" t="str">
        <f>"梁文君"</f>
        <v>梁文君</v>
      </c>
      <c r="D3839" s="9" t="s">
        <v>698</v>
      </c>
    </row>
    <row r="3840" customHeight="1" spans="1:4">
      <c r="A3840" s="7">
        <v>3838</v>
      </c>
      <c r="B3840" s="8" t="s">
        <v>2447</v>
      </c>
      <c r="C3840" s="8" t="str">
        <f>"祁星怡"</f>
        <v>祁星怡</v>
      </c>
      <c r="D3840" s="9" t="s">
        <v>1818</v>
      </c>
    </row>
    <row r="3841" customHeight="1" spans="1:4">
      <c r="A3841" s="7">
        <v>3839</v>
      </c>
      <c r="B3841" s="8" t="s">
        <v>2447</v>
      </c>
      <c r="C3841" s="8" t="str">
        <f>"符蓉"</f>
        <v>符蓉</v>
      </c>
      <c r="D3841" s="9" t="s">
        <v>974</v>
      </c>
    </row>
    <row r="3842" customHeight="1" spans="1:4">
      <c r="A3842" s="7">
        <v>3840</v>
      </c>
      <c r="B3842" s="8" t="s">
        <v>2447</v>
      </c>
      <c r="C3842" s="8" t="str">
        <f>"张艺凡"</f>
        <v>张艺凡</v>
      </c>
      <c r="D3842" s="9" t="s">
        <v>2629</v>
      </c>
    </row>
    <row r="3843" customHeight="1" spans="1:4">
      <c r="A3843" s="7">
        <v>3841</v>
      </c>
      <c r="B3843" s="8" t="s">
        <v>2447</v>
      </c>
      <c r="C3843" s="8" t="str">
        <f>"杨昌锦"</f>
        <v>杨昌锦</v>
      </c>
      <c r="D3843" s="9" t="s">
        <v>702</v>
      </c>
    </row>
    <row r="3844" customHeight="1" spans="1:4">
      <c r="A3844" s="7">
        <v>3842</v>
      </c>
      <c r="B3844" s="8" t="s">
        <v>2447</v>
      </c>
      <c r="C3844" s="8" t="str">
        <f>"王彩红"</f>
        <v>王彩红</v>
      </c>
      <c r="D3844" s="9" t="s">
        <v>404</v>
      </c>
    </row>
    <row r="3845" customHeight="1" spans="1:4">
      <c r="A3845" s="7">
        <v>3843</v>
      </c>
      <c r="B3845" s="8" t="s">
        <v>2447</v>
      </c>
      <c r="C3845" s="8" t="str">
        <f>"陈爱霞"</f>
        <v>陈爱霞</v>
      </c>
      <c r="D3845" s="9" t="s">
        <v>2630</v>
      </c>
    </row>
    <row r="3846" customHeight="1" spans="1:4">
      <c r="A3846" s="7">
        <v>3844</v>
      </c>
      <c r="B3846" s="8" t="s">
        <v>2447</v>
      </c>
      <c r="C3846" s="8" t="str">
        <f>"逯青松"</f>
        <v>逯青松</v>
      </c>
      <c r="D3846" s="9" t="s">
        <v>2631</v>
      </c>
    </row>
    <row r="3847" customHeight="1" spans="1:4">
      <c r="A3847" s="7">
        <v>3845</v>
      </c>
      <c r="B3847" s="8" t="s">
        <v>2447</v>
      </c>
      <c r="C3847" s="8" t="str">
        <f>"孙振烘"</f>
        <v>孙振烘</v>
      </c>
      <c r="D3847" s="9" t="s">
        <v>2503</v>
      </c>
    </row>
    <row r="3848" customHeight="1" spans="1:4">
      <c r="A3848" s="7">
        <v>3846</v>
      </c>
      <c r="B3848" s="8" t="s">
        <v>2447</v>
      </c>
      <c r="C3848" s="8" t="str">
        <f>"谭碧丽"</f>
        <v>谭碧丽</v>
      </c>
      <c r="D3848" s="9" t="s">
        <v>2632</v>
      </c>
    </row>
    <row r="3849" customHeight="1" spans="1:4">
      <c r="A3849" s="7">
        <v>3847</v>
      </c>
      <c r="B3849" s="8" t="s">
        <v>2447</v>
      </c>
      <c r="C3849" s="8" t="str">
        <f>"黄仁龙"</f>
        <v>黄仁龙</v>
      </c>
      <c r="D3849" s="9" t="s">
        <v>2633</v>
      </c>
    </row>
    <row r="3850" customHeight="1" spans="1:4">
      <c r="A3850" s="7">
        <v>3848</v>
      </c>
      <c r="B3850" s="8" t="s">
        <v>2447</v>
      </c>
      <c r="C3850" s="8" t="str">
        <f>"罗丹"</f>
        <v>罗丹</v>
      </c>
      <c r="D3850" s="9" t="s">
        <v>2634</v>
      </c>
    </row>
    <row r="3851" customHeight="1" spans="1:4">
      <c r="A3851" s="7">
        <v>3849</v>
      </c>
      <c r="B3851" s="8" t="s">
        <v>2447</v>
      </c>
      <c r="C3851" s="8" t="str">
        <f>"王之龙"</f>
        <v>王之龙</v>
      </c>
      <c r="D3851" s="9" t="s">
        <v>2635</v>
      </c>
    </row>
    <row r="3852" customHeight="1" spans="1:4">
      <c r="A3852" s="7">
        <v>3850</v>
      </c>
      <c r="B3852" s="8" t="s">
        <v>2447</v>
      </c>
      <c r="C3852" s="8" t="str">
        <f>"姚其海"</f>
        <v>姚其海</v>
      </c>
      <c r="D3852" s="9" t="s">
        <v>2636</v>
      </c>
    </row>
    <row r="3853" customHeight="1" spans="1:4">
      <c r="A3853" s="7">
        <v>3851</v>
      </c>
      <c r="B3853" s="8" t="s">
        <v>2447</v>
      </c>
      <c r="C3853" s="8" t="str">
        <f>"赖丹芝"</f>
        <v>赖丹芝</v>
      </c>
      <c r="D3853" s="9" t="s">
        <v>2637</v>
      </c>
    </row>
    <row r="3854" customHeight="1" spans="1:4">
      <c r="A3854" s="7">
        <v>3852</v>
      </c>
      <c r="B3854" s="8" t="s">
        <v>2447</v>
      </c>
      <c r="C3854" s="8" t="str">
        <f>"文钦少"</f>
        <v>文钦少</v>
      </c>
      <c r="D3854" s="9" t="s">
        <v>2638</v>
      </c>
    </row>
    <row r="3855" customHeight="1" spans="1:4">
      <c r="A3855" s="7">
        <v>3853</v>
      </c>
      <c r="B3855" s="8" t="s">
        <v>2447</v>
      </c>
      <c r="C3855" s="8" t="str">
        <f>"谭隆亮"</f>
        <v>谭隆亮</v>
      </c>
      <c r="D3855" s="9" t="s">
        <v>2639</v>
      </c>
    </row>
    <row r="3856" customHeight="1" spans="1:4">
      <c r="A3856" s="7">
        <v>3854</v>
      </c>
      <c r="B3856" s="8" t="s">
        <v>2447</v>
      </c>
      <c r="C3856" s="8" t="str">
        <f>"文玉莲"</f>
        <v>文玉莲</v>
      </c>
      <c r="D3856" s="9" t="s">
        <v>2640</v>
      </c>
    </row>
    <row r="3857" customHeight="1" spans="1:4">
      <c r="A3857" s="7">
        <v>3855</v>
      </c>
      <c r="B3857" s="8" t="s">
        <v>2447</v>
      </c>
      <c r="C3857" s="8" t="str">
        <f>"吴奇炜"</f>
        <v>吴奇炜</v>
      </c>
      <c r="D3857" s="9" t="s">
        <v>498</v>
      </c>
    </row>
    <row r="3858" customHeight="1" spans="1:4">
      <c r="A3858" s="7">
        <v>3856</v>
      </c>
      <c r="B3858" s="8" t="s">
        <v>2447</v>
      </c>
      <c r="C3858" s="8" t="str">
        <f>"张皓"</f>
        <v>张皓</v>
      </c>
      <c r="D3858" s="9" t="s">
        <v>2641</v>
      </c>
    </row>
    <row r="3859" customHeight="1" spans="1:4">
      <c r="A3859" s="7">
        <v>3857</v>
      </c>
      <c r="B3859" s="8" t="s">
        <v>2447</v>
      </c>
      <c r="C3859" s="8" t="str">
        <f>"曹源"</f>
        <v>曹源</v>
      </c>
      <c r="D3859" s="9" t="s">
        <v>2642</v>
      </c>
    </row>
    <row r="3860" customHeight="1" spans="1:4">
      <c r="A3860" s="7">
        <v>3858</v>
      </c>
      <c r="B3860" s="8" t="s">
        <v>2447</v>
      </c>
      <c r="C3860" s="8" t="str">
        <f>"张运仕"</f>
        <v>张运仕</v>
      </c>
      <c r="D3860" s="9" t="s">
        <v>2643</v>
      </c>
    </row>
    <row r="3861" customHeight="1" spans="1:4">
      <c r="A3861" s="7">
        <v>3859</v>
      </c>
      <c r="B3861" s="8" t="s">
        <v>2447</v>
      </c>
      <c r="C3861" s="8" t="str">
        <f>"林英杰"</f>
        <v>林英杰</v>
      </c>
      <c r="D3861" s="9" t="s">
        <v>2644</v>
      </c>
    </row>
    <row r="3862" customHeight="1" spans="1:4">
      <c r="A3862" s="7">
        <v>3860</v>
      </c>
      <c r="B3862" s="8" t="s">
        <v>2447</v>
      </c>
      <c r="C3862" s="8" t="str">
        <f>"黄恒兴"</f>
        <v>黄恒兴</v>
      </c>
      <c r="D3862" s="9" t="s">
        <v>2645</v>
      </c>
    </row>
    <row r="3863" customHeight="1" spans="1:4">
      <c r="A3863" s="7">
        <v>3861</v>
      </c>
      <c r="B3863" s="8" t="s">
        <v>2447</v>
      </c>
      <c r="C3863" s="8" t="str">
        <f>"王豪"</f>
        <v>王豪</v>
      </c>
      <c r="D3863" s="9" t="s">
        <v>2646</v>
      </c>
    </row>
    <row r="3864" customHeight="1" spans="1:4">
      <c r="A3864" s="7">
        <v>3862</v>
      </c>
      <c r="B3864" s="8" t="s">
        <v>2447</v>
      </c>
      <c r="C3864" s="8" t="str">
        <f>"戴晗"</f>
        <v>戴晗</v>
      </c>
      <c r="D3864" s="9" t="s">
        <v>2647</v>
      </c>
    </row>
    <row r="3865" customHeight="1" spans="1:4">
      <c r="A3865" s="7">
        <v>3863</v>
      </c>
      <c r="B3865" s="8" t="s">
        <v>2447</v>
      </c>
      <c r="C3865" s="8" t="str">
        <f>"林明宇"</f>
        <v>林明宇</v>
      </c>
      <c r="D3865" s="9" t="s">
        <v>2648</v>
      </c>
    </row>
    <row r="3866" customHeight="1" spans="1:4">
      <c r="A3866" s="7">
        <v>3864</v>
      </c>
      <c r="B3866" s="8" t="s">
        <v>2447</v>
      </c>
      <c r="C3866" s="8" t="str">
        <f>"刘天"</f>
        <v>刘天</v>
      </c>
      <c r="D3866" s="9" t="s">
        <v>2649</v>
      </c>
    </row>
    <row r="3867" customHeight="1" spans="1:4">
      <c r="A3867" s="7">
        <v>3865</v>
      </c>
      <c r="B3867" s="8" t="s">
        <v>2447</v>
      </c>
      <c r="C3867" s="8" t="str">
        <f>"林友彪"</f>
        <v>林友彪</v>
      </c>
      <c r="D3867" s="9" t="s">
        <v>2650</v>
      </c>
    </row>
    <row r="3868" customHeight="1" spans="1:4">
      <c r="A3868" s="7">
        <v>3866</v>
      </c>
      <c r="B3868" s="8" t="s">
        <v>2651</v>
      </c>
      <c r="C3868" s="8" t="str">
        <f>"刘相汝"</f>
        <v>刘相汝</v>
      </c>
      <c r="D3868" s="9" t="s">
        <v>2652</v>
      </c>
    </row>
    <row r="3869" customHeight="1" spans="1:4">
      <c r="A3869" s="7">
        <v>3867</v>
      </c>
      <c r="B3869" s="8" t="s">
        <v>2651</v>
      </c>
      <c r="C3869" s="8" t="str">
        <f>"陈翠文"</f>
        <v>陈翠文</v>
      </c>
      <c r="D3869" s="9" t="s">
        <v>2653</v>
      </c>
    </row>
    <row r="3870" customHeight="1" spans="1:4">
      <c r="A3870" s="7">
        <v>3868</v>
      </c>
      <c r="B3870" s="8" t="s">
        <v>2651</v>
      </c>
      <c r="C3870" s="8" t="str">
        <f>"王姿璎"</f>
        <v>王姿璎</v>
      </c>
      <c r="D3870" s="9" t="s">
        <v>2654</v>
      </c>
    </row>
    <row r="3871" customHeight="1" spans="1:4">
      <c r="A3871" s="7">
        <v>3869</v>
      </c>
      <c r="B3871" s="8" t="s">
        <v>2651</v>
      </c>
      <c r="C3871" s="8" t="str">
        <f>"吕姝阳"</f>
        <v>吕姝阳</v>
      </c>
      <c r="D3871" s="9" t="s">
        <v>2655</v>
      </c>
    </row>
    <row r="3872" customHeight="1" spans="1:4">
      <c r="A3872" s="7">
        <v>3870</v>
      </c>
      <c r="B3872" s="8" t="s">
        <v>2651</v>
      </c>
      <c r="C3872" s="8" t="str">
        <f>"朱淼"</f>
        <v>朱淼</v>
      </c>
      <c r="D3872" s="9" t="s">
        <v>2656</v>
      </c>
    </row>
    <row r="3873" customHeight="1" spans="1:4">
      <c r="A3873" s="7">
        <v>3871</v>
      </c>
      <c r="B3873" s="8" t="s">
        <v>2651</v>
      </c>
      <c r="C3873" s="8" t="str">
        <f>"富宇"</f>
        <v>富宇</v>
      </c>
      <c r="D3873" s="9" t="s">
        <v>2657</v>
      </c>
    </row>
    <row r="3874" customHeight="1" spans="1:4">
      <c r="A3874" s="7">
        <v>3872</v>
      </c>
      <c r="B3874" s="8" t="s">
        <v>2651</v>
      </c>
      <c r="C3874" s="8" t="str">
        <f>"李含"</f>
        <v>李含</v>
      </c>
      <c r="D3874" s="9" t="s">
        <v>2658</v>
      </c>
    </row>
    <row r="3875" customHeight="1" spans="1:4">
      <c r="A3875" s="7">
        <v>3873</v>
      </c>
      <c r="B3875" s="8" t="s">
        <v>2651</v>
      </c>
      <c r="C3875" s="8" t="str">
        <f>"董文静"</f>
        <v>董文静</v>
      </c>
      <c r="D3875" s="9" t="s">
        <v>2659</v>
      </c>
    </row>
    <row r="3876" customHeight="1" spans="1:4">
      <c r="A3876" s="7">
        <v>3874</v>
      </c>
      <c r="B3876" s="8" t="s">
        <v>2651</v>
      </c>
      <c r="C3876" s="8" t="str">
        <f>"钱进深"</f>
        <v>钱进深</v>
      </c>
      <c r="D3876" s="9" t="s">
        <v>2660</v>
      </c>
    </row>
    <row r="3877" customHeight="1" spans="1:4">
      <c r="A3877" s="7">
        <v>3875</v>
      </c>
      <c r="B3877" s="8" t="s">
        <v>2651</v>
      </c>
      <c r="C3877" s="8" t="str">
        <f>"刘婷"</f>
        <v>刘婷</v>
      </c>
      <c r="D3877" s="9" t="s">
        <v>2661</v>
      </c>
    </row>
    <row r="3878" customHeight="1" spans="1:4">
      <c r="A3878" s="7">
        <v>3876</v>
      </c>
      <c r="B3878" s="8" t="s">
        <v>2651</v>
      </c>
      <c r="C3878" s="8" t="str">
        <f>"廖家雯"</f>
        <v>廖家雯</v>
      </c>
      <c r="D3878" s="9" t="s">
        <v>2662</v>
      </c>
    </row>
    <row r="3879" customHeight="1" spans="1:4">
      <c r="A3879" s="7">
        <v>3877</v>
      </c>
      <c r="B3879" s="8" t="s">
        <v>2651</v>
      </c>
      <c r="C3879" s="8" t="str">
        <f>"薛妹丹"</f>
        <v>薛妹丹</v>
      </c>
      <c r="D3879" s="9" t="s">
        <v>2373</v>
      </c>
    </row>
    <row r="3880" customHeight="1" spans="1:4">
      <c r="A3880" s="7">
        <v>3878</v>
      </c>
      <c r="B3880" s="8" t="s">
        <v>2651</v>
      </c>
      <c r="C3880" s="8" t="str">
        <f>"高毓鸿"</f>
        <v>高毓鸿</v>
      </c>
      <c r="D3880" s="9" t="s">
        <v>2663</v>
      </c>
    </row>
    <row r="3881" customHeight="1" spans="1:4">
      <c r="A3881" s="7">
        <v>3879</v>
      </c>
      <c r="B3881" s="8" t="s">
        <v>2651</v>
      </c>
      <c r="C3881" s="8" t="str">
        <f>"李宁"</f>
        <v>李宁</v>
      </c>
      <c r="D3881" s="9" t="s">
        <v>2664</v>
      </c>
    </row>
    <row r="3882" customHeight="1" spans="1:4">
      <c r="A3882" s="7">
        <v>3880</v>
      </c>
      <c r="B3882" s="8" t="s">
        <v>2651</v>
      </c>
      <c r="C3882" s="8" t="str">
        <f>"杨婧"</f>
        <v>杨婧</v>
      </c>
      <c r="D3882" s="9" t="s">
        <v>2665</v>
      </c>
    </row>
    <row r="3883" customHeight="1" spans="1:4">
      <c r="A3883" s="7">
        <v>3881</v>
      </c>
      <c r="B3883" s="8" t="s">
        <v>2651</v>
      </c>
      <c r="C3883" s="8" t="str">
        <f>"孙嘉蓬"</f>
        <v>孙嘉蓬</v>
      </c>
      <c r="D3883" s="9" t="s">
        <v>2666</v>
      </c>
    </row>
    <row r="3884" customHeight="1" spans="1:4">
      <c r="A3884" s="7">
        <v>3882</v>
      </c>
      <c r="B3884" s="8" t="s">
        <v>2651</v>
      </c>
      <c r="C3884" s="8" t="str">
        <f>"王希"</f>
        <v>王希</v>
      </c>
      <c r="D3884" s="9" t="s">
        <v>2667</v>
      </c>
    </row>
    <row r="3885" customHeight="1" spans="1:4">
      <c r="A3885" s="7">
        <v>3883</v>
      </c>
      <c r="B3885" s="8" t="s">
        <v>2651</v>
      </c>
      <c r="C3885" s="8" t="str">
        <f>"刘鹤元"</f>
        <v>刘鹤元</v>
      </c>
      <c r="D3885" s="9" t="s">
        <v>242</v>
      </c>
    </row>
    <row r="3886" customHeight="1" spans="1:4">
      <c r="A3886" s="7">
        <v>3884</v>
      </c>
      <c r="B3886" s="8" t="s">
        <v>2651</v>
      </c>
      <c r="C3886" s="8" t="str">
        <f>"邓雪岚"</f>
        <v>邓雪岚</v>
      </c>
      <c r="D3886" s="9" t="s">
        <v>2668</v>
      </c>
    </row>
    <row r="3887" customHeight="1" spans="1:4">
      <c r="A3887" s="7">
        <v>3885</v>
      </c>
      <c r="B3887" s="8" t="s">
        <v>2651</v>
      </c>
      <c r="C3887" s="8" t="str">
        <f>"姚仕海"</f>
        <v>姚仕海</v>
      </c>
      <c r="D3887" s="9" t="s">
        <v>2669</v>
      </c>
    </row>
    <row r="3888" customHeight="1" spans="1:4">
      <c r="A3888" s="7">
        <v>3886</v>
      </c>
      <c r="B3888" s="8" t="s">
        <v>2651</v>
      </c>
      <c r="C3888" s="8" t="str">
        <f>"杨琬婷"</f>
        <v>杨琬婷</v>
      </c>
      <c r="D3888" s="9" t="s">
        <v>2670</v>
      </c>
    </row>
    <row r="3889" customHeight="1" spans="1:4">
      <c r="A3889" s="7">
        <v>3887</v>
      </c>
      <c r="B3889" s="8" t="s">
        <v>2651</v>
      </c>
      <c r="C3889" s="8" t="str">
        <f>"黎莎"</f>
        <v>黎莎</v>
      </c>
      <c r="D3889" s="9" t="s">
        <v>920</v>
      </c>
    </row>
    <row r="3890" customHeight="1" spans="1:4">
      <c r="A3890" s="7">
        <v>3888</v>
      </c>
      <c r="B3890" s="8" t="s">
        <v>2651</v>
      </c>
      <c r="C3890" s="8" t="str">
        <f>"曾效香"</f>
        <v>曾效香</v>
      </c>
      <c r="D3890" s="9" t="s">
        <v>2671</v>
      </c>
    </row>
    <row r="3891" customHeight="1" spans="1:4">
      <c r="A3891" s="7">
        <v>3889</v>
      </c>
      <c r="B3891" s="8" t="s">
        <v>2651</v>
      </c>
      <c r="C3891" s="8" t="str">
        <f>"陈舒宁"</f>
        <v>陈舒宁</v>
      </c>
      <c r="D3891" s="9" t="s">
        <v>2672</v>
      </c>
    </row>
    <row r="3892" customHeight="1" spans="1:4">
      <c r="A3892" s="7">
        <v>3890</v>
      </c>
      <c r="B3892" s="8" t="s">
        <v>2651</v>
      </c>
      <c r="C3892" s="8" t="str">
        <f>"符先进"</f>
        <v>符先进</v>
      </c>
      <c r="D3892" s="9" t="s">
        <v>498</v>
      </c>
    </row>
    <row r="3893" customHeight="1" spans="1:4">
      <c r="A3893" s="7">
        <v>3891</v>
      </c>
      <c r="B3893" s="8" t="s">
        <v>2651</v>
      </c>
      <c r="C3893" s="8" t="str">
        <f>"梁宝霞"</f>
        <v>梁宝霞</v>
      </c>
      <c r="D3893" s="9" t="s">
        <v>2673</v>
      </c>
    </row>
    <row r="3894" customHeight="1" spans="1:4">
      <c r="A3894" s="7">
        <v>3892</v>
      </c>
      <c r="B3894" s="8" t="s">
        <v>2651</v>
      </c>
      <c r="C3894" s="8" t="str">
        <f>"黄祎嫦"</f>
        <v>黄祎嫦</v>
      </c>
      <c r="D3894" s="9" t="s">
        <v>1347</v>
      </c>
    </row>
    <row r="3895" customHeight="1" spans="1:4">
      <c r="A3895" s="7">
        <v>3893</v>
      </c>
      <c r="B3895" s="8" t="s">
        <v>2651</v>
      </c>
      <c r="C3895" s="8" t="str">
        <f>"符传辉"</f>
        <v>符传辉</v>
      </c>
      <c r="D3895" s="9" t="s">
        <v>2520</v>
      </c>
    </row>
    <row r="3896" customHeight="1" spans="1:4">
      <c r="A3896" s="7">
        <v>3894</v>
      </c>
      <c r="B3896" s="8" t="s">
        <v>2651</v>
      </c>
      <c r="C3896" s="8" t="str">
        <f>"周瑛"</f>
        <v>周瑛</v>
      </c>
      <c r="D3896" s="9" t="s">
        <v>2674</v>
      </c>
    </row>
    <row r="3897" customHeight="1" spans="1:4">
      <c r="A3897" s="7">
        <v>3895</v>
      </c>
      <c r="B3897" s="8" t="s">
        <v>2651</v>
      </c>
      <c r="C3897" s="8" t="str">
        <f>"杨育儒"</f>
        <v>杨育儒</v>
      </c>
      <c r="D3897" s="9" t="s">
        <v>1080</v>
      </c>
    </row>
    <row r="3898" customHeight="1" spans="1:4">
      <c r="A3898" s="7">
        <v>3896</v>
      </c>
      <c r="B3898" s="8" t="s">
        <v>2651</v>
      </c>
      <c r="C3898" s="8" t="str">
        <f>"李赞"</f>
        <v>李赞</v>
      </c>
      <c r="D3898" s="9" t="s">
        <v>2675</v>
      </c>
    </row>
    <row r="3899" customHeight="1" spans="1:4">
      <c r="A3899" s="7">
        <v>3897</v>
      </c>
      <c r="B3899" s="8" t="s">
        <v>2651</v>
      </c>
      <c r="C3899" s="8" t="str">
        <f>"樊烟静"</f>
        <v>樊烟静</v>
      </c>
      <c r="D3899" s="9" t="s">
        <v>2676</v>
      </c>
    </row>
    <row r="3900" customHeight="1" spans="1:4">
      <c r="A3900" s="7">
        <v>3898</v>
      </c>
      <c r="B3900" s="8" t="s">
        <v>2651</v>
      </c>
      <c r="C3900" s="8" t="str">
        <f>"杜百慧"</f>
        <v>杜百慧</v>
      </c>
      <c r="D3900" s="9" t="s">
        <v>2677</v>
      </c>
    </row>
    <row r="3901" customHeight="1" spans="1:4">
      <c r="A3901" s="7">
        <v>3899</v>
      </c>
      <c r="B3901" s="8" t="s">
        <v>2651</v>
      </c>
      <c r="C3901" s="8" t="str">
        <f>"吴全珍"</f>
        <v>吴全珍</v>
      </c>
      <c r="D3901" s="9" t="s">
        <v>2678</v>
      </c>
    </row>
    <row r="3902" customHeight="1" spans="1:4">
      <c r="A3902" s="7">
        <v>3900</v>
      </c>
      <c r="B3902" s="8" t="s">
        <v>2651</v>
      </c>
      <c r="C3902" s="8" t="str">
        <f>"朱暖娥"</f>
        <v>朱暖娥</v>
      </c>
      <c r="D3902" s="9" t="s">
        <v>2679</v>
      </c>
    </row>
    <row r="3903" customHeight="1" spans="1:4">
      <c r="A3903" s="7">
        <v>3901</v>
      </c>
      <c r="B3903" s="8" t="s">
        <v>2651</v>
      </c>
      <c r="C3903" s="8" t="str">
        <f>"于卓冉"</f>
        <v>于卓冉</v>
      </c>
      <c r="D3903" s="9" t="s">
        <v>2680</v>
      </c>
    </row>
    <row r="3904" customHeight="1" spans="1:4">
      <c r="A3904" s="7">
        <v>3902</v>
      </c>
      <c r="B3904" s="8" t="s">
        <v>2651</v>
      </c>
      <c r="C3904" s="8" t="str">
        <f>"尹萌萌"</f>
        <v>尹萌萌</v>
      </c>
      <c r="D3904" s="9" t="s">
        <v>2681</v>
      </c>
    </row>
    <row r="3905" customHeight="1" spans="1:4">
      <c r="A3905" s="7">
        <v>3903</v>
      </c>
      <c r="B3905" s="8" t="s">
        <v>2651</v>
      </c>
      <c r="C3905" s="8" t="str">
        <f>"陈康丽"</f>
        <v>陈康丽</v>
      </c>
      <c r="D3905" s="9" t="s">
        <v>2682</v>
      </c>
    </row>
    <row r="3906" customHeight="1" spans="1:4">
      <c r="A3906" s="7">
        <v>3904</v>
      </c>
      <c r="B3906" s="8" t="s">
        <v>2651</v>
      </c>
      <c r="C3906" s="8" t="str">
        <f>"佟佳芯"</f>
        <v>佟佳芯</v>
      </c>
      <c r="D3906" s="9" t="s">
        <v>2683</v>
      </c>
    </row>
    <row r="3907" customHeight="1" spans="1:4">
      <c r="A3907" s="7">
        <v>3905</v>
      </c>
      <c r="B3907" s="8" t="s">
        <v>2651</v>
      </c>
      <c r="C3907" s="8" t="str">
        <f>"王傲娣"</f>
        <v>王傲娣</v>
      </c>
      <c r="D3907" s="9" t="s">
        <v>2684</v>
      </c>
    </row>
    <row r="3908" customHeight="1" spans="1:4">
      <c r="A3908" s="7">
        <v>3906</v>
      </c>
      <c r="B3908" s="8" t="s">
        <v>2651</v>
      </c>
      <c r="C3908" s="8" t="str">
        <f>"何颖颖"</f>
        <v>何颖颖</v>
      </c>
      <c r="D3908" s="9" t="s">
        <v>2685</v>
      </c>
    </row>
    <row r="3909" customHeight="1" spans="1:4">
      <c r="A3909" s="7">
        <v>3907</v>
      </c>
      <c r="B3909" s="8" t="s">
        <v>2651</v>
      </c>
      <c r="C3909" s="8" t="str">
        <f>"姬伦伦"</f>
        <v>姬伦伦</v>
      </c>
      <c r="D3909" s="9" t="s">
        <v>2686</v>
      </c>
    </row>
    <row r="3910" customHeight="1" spans="1:4">
      <c r="A3910" s="7">
        <v>3908</v>
      </c>
      <c r="B3910" s="8" t="s">
        <v>2651</v>
      </c>
      <c r="C3910" s="8" t="str">
        <f>"羊月乾"</f>
        <v>羊月乾</v>
      </c>
      <c r="D3910" s="9" t="s">
        <v>2687</v>
      </c>
    </row>
    <row r="3911" customHeight="1" spans="1:4">
      <c r="A3911" s="7">
        <v>3909</v>
      </c>
      <c r="B3911" s="8" t="s">
        <v>2651</v>
      </c>
      <c r="C3911" s="8" t="str">
        <f>"叶绿子"</f>
        <v>叶绿子</v>
      </c>
      <c r="D3911" s="9" t="s">
        <v>1161</v>
      </c>
    </row>
    <row r="3912" customHeight="1" spans="1:4">
      <c r="A3912" s="7">
        <v>3910</v>
      </c>
      <c r="B3912" s="8" t="s">
        <v>2651</v>
      </c>
      <c r="C3912" s="8" t="str">
        <f>"葛芬"</f>
        <v>葛芬</v>
      </c>
      <c r="D3912" s="9" t="s">
        <v>2688</v>
      </c>
    </row>
    <row r="3913" customHeight="1" spans="1:4">
      <c r="A3913" s="7">
        <v>3911</v>
      </c>
      <c r="B3913" s="8" t="s">
        <v>2651</v>
      </c>
      <c r="C3913" s="8" t="str">
        <f>"冯媛媛"</f>
        <v>冯媛媛</v>
      </c>
      <c r="D3913" s="9" t="s">
        <v>2689</v>
      </c>
    </row>
    <row r="3914" customHeight="1" spans="1:4">
      <c r="A3914" s="7">
        <v>3912</v>
      </c>
      <c r="B3914" s="8" t="s">
        <v>2651</v>
      </c>
      <c r="C3914" s="8" t="str">
        <f>"段曦"</f>
        <v>段曦</v>
      </c>
      <c r="D3914" s="9" t="s">
        <v>2690</v>
      </c>
    </row>
    <row r="3915" customHeight="1" spans="1:4">
      <c r="A3915" s="7">
        <v>3913</v>
      </c>
      <c r="B3915" s="8" t="s">
        <v>2651</v>
      </c>
      <c r="C3915" s="8" t="str">
        <f>"林生芳"</f>
        <v>林生芳</v>
      </c>
      <c r="D3915" s="9" t="s">
        <v>1042</v>
      </c>
    </row>
    <row r="3916" customHeight="1" spans="1:4">
      <c r="A3916" s="7">
        <v>3914</v>
      </c>
      <c r="B3916" s="8" t="s">
        <v>2651</v>
      </c>
      <c r="C3916" s="8" t="str">
        <f>"马宁"</f>
        <v>马宁</v>
      </c>
      <c r="D3916" s="9" t="s">
        <v>2691</v>
      </c>
    </row>
    <row r="3917" customHeight="1" spans="1:4">
      <c r="A3917" s="7">
        <v>3915</v>
      </c>
      <c r="B3917" s="8" t="s">
        <v>2651</v>
      </c>
      <c r="C3917" s="8" t="str">
        <f>"林尚昶"</f>
        <v>林尚昶</v>
      </c>
      <c r="D3917" s="9" t="s">
        <v>2692</v>
      </c>
    </row>
    <row r="3918" customHeight="1" spans="1:4">
      <c r="A3918" s="7">
        <v>3916</v>
      </c>
      <c r="B3918" s="8" t="s">
        <v>2651</v>
      </c>
      <c r="C3918" s="8" t="str">
        <f>"王明玉"</f>
        <v>王明玉</v>
      </c>
      <c r="D3918" s="9" t="s">
        <v>2693</v>
      </c>
    </row>
    <row r="3919" customHeight="1" spans="1:4">
      <c r="A3919" s="7">
        <v>3917</v>
      </c>
      <c r="B3919" s="8" t="s">
        <v>2651</v>
      </c>
      <c r="C3919" s="8" t="str">
        <f>"徐德宏"</f>
        <v>徐德宏</v>
      </c>
      <c r="D3919" s="9" t="s">
        <v>2694</v>
      </c>
    </row>
    <row r="3920" customHeight="1" spans="1:4">
      <c r="A3920" s="7">
        <v>3918</v>
      </c>
      <c r="B3920" s="8" t="s">
        <v>2651</v>
      </c>
      <c r="C3920" s="8" t="str">
        <f>"刁冉元"</f>
        <v>刁冉元</v>
      </c>
      <c r="D3920" s="9" t="s">
        <v>2695</v>
      </c>
    </row>
    <row r="3921" customHeight="1" spans="1:4">
      <c r="A3921" s="7">
        <v>3919</v>
      </c>
      <c r="B3921" s="8" t="s">
        <v>2651</v>
      </c>
      <c r="C3921" s="8" t="str">
        <f>"刘佳堃"</f>
        <v>刘佳堃</v>
      </c>
      <c r="D3921" s="9" t="s">
        <v>2696</v>
      </c>
    </row>
    <row r="3922" customHeight="1" spans="1:4">
      <c r="A3922" s="7">
        <v>3920</v>
      </c>
      <c r="B3922" s="8" t="s">
        <v>2651</v>
      </c>
      <c r="C3922" s="8" t="str">
        <f>"王刚"</f>
        <v>王刚</v>
      </c>
      <c r="D3922" s="9" t="s">
        <v>2697</v>
      </c>
    </row>
    <row r="3923" customHeight="1" spans="1:4">
      <c r="A3923" s="7">
        <v>3921</v>
      </c>
      <c r="B3923" s="8" t="s">
        <v>2651</v>
      </c>
      <c r="C3923" s="8" t="str">
        <f>"郑安美"</f>
        <v>郑安美</v>
      </c>
      <c r="D3923" s="9" t="s">
        <v>2698</v>
      </c>
    </row>
    <row r="3924" customHeight="1" spans="1:4">
      <c r="A3924" s="7">
        <v>3922</v>
      </c>
      <c r="B3924" s="8" t="s">
        <v>2651</v>
      </c>
      <c r="C3924" s="8" t="str">
        <f>"吉昆"</f>
        <v>吉昆</v>
      </c>
      <c r="D3924" s="9" t="s">
        <v>2699</v>
      </c>
    </row>
    <row r="3925" customHeight="1" spans="1:4">
      <c r="A3925" s="7">
        <v>3923</v>
      </c>
      <c r="B3925" s="8" t="s">
        <v>2651</v>
      </c>
      <c r="C3925" s="8" t="str">
        <f>"鄂春凝"</f>
        <v>鄂春凝</v>
      </c>
      <c r="D3925" s="9" t="s">
        <v>2700</v>
      </c>
    </row>
    <row r="3926" customHeight="1" spans="1:4">
      <c r="A3926" s="7">
        <v>3924</v>
      </c>
      <c r="B3926" s="8" t="s">
        <v>2651</v>
      </c>
      <c r="C3926" s="8" t="str">
        <f>"刘子妍"</f>
        <v>刘子妍</v>
      </c>
      <c r="D3926" s="9" t="s">
        <v>2701</v>
      </c>
    </row>
    <row r="3927" customHeight="1" spans="1:4">
      <c r="A3927" s="7">
        <v>3925</v>
      </c>
      <c r="B3927" s="8" t="s">
        <v>2651</v>
      </c>
      <c r="C3927" s="8" t="str">
        <f>"苏洋"</f>
        <v>苏洋</v>
      </c>
      <c r="D3927" s="9" t="s">
        <v>2327</v>
      </c>
    </row>
    <row r="3928" customHeight="1" spans="1:4">
      <c r="A3928" s="7">
        <v>3926</v>
      </c>
      <c r="B3928" s="8" t="s">
        <v>2651</v>
      </c>
      <c r="C3928" s="8" t="str">
        <f>"鲁腾飞"</f>
        <v>鲁腾飞</v>
      </c>
      <c r="D3928" s="9" t="s">
        <v>2702</v>
      </c>
    </row>
    <row r="3929" customHeight="1" spans="1:4">
      <c r="A3929" s="7">
        <v>3927</v>
      </c>
      <c r="B3929" s="8" t="s">
        <v>2651</v>
      </c>
      <c r="C3929" s="8" t="str">
        <f>"王丹宁"</f>
        <v>王丹宁</v>
      </c>
      <c r="D3929" s="9" t="s">
        <v>2703</v>
      </c>
    </row>
    <row r="3930" customHeight="1" spans="1:4">
      <c r="A3930" s="7">
        <v>3928</v>
      </c>
      <c r="B3930" s="8" t="s">
        <v>2651</v>
      </c>
      <c r="C3930" s="8" t="str">
        <f>"王泽明"</f>
        <v>王泽明</v>
      </c>
      <c r="D3930" s="9" t="s">
        <v>2704</v>
      </c>
    </row>
    <row r="3931" customHeight="1" spans="1:4">
      <c r="A3931" s="7">
        <v>3929</v>
      </c>
      <c r="B3931" s="8" t="s">
        <v>2651</v>
      </c>
      <c r="C3931" s="8" t="str">
        <f>"梁琪"</f>
        <v>梁琪</v>
      </c>
      <c r="D3931" s="9" t="s">
        <v>506</v>
      </c>
    </row>
    <row r="3932" customHeight="1" spans="1:4">
      <c r="A3932" s="7">
        <v>3930</v>
      </c>
      <c r="B3932" s="8" t="s">
        <v>2651</v>
      </c>
      <c r="C3932" s="8" t="str">
        <f>"胡永康"</f>
        <v>胡永康</v>
      </c>
      <c r="D3932" s="9" t="s">
        <v>2705</v>
      </c>
    </row>
    <row r="3933" customHeight="1" spans="1:4">
      <c r="A3933" s="7">
        <v>3931</v>
      </c>
      <c r="B3933" s="8" t="s">
        <v>2651</v>
      </c>
      <c r="C3933" s="8" t="str">
        <f>"赵文君"</f>
        <v>赵文君</v>
      </c>
      <c r="D3933" s="9" t="s">
        <v>2706</v>
      </c>
    </row>
    <row r="3934" customHeight="1" spans="1:4">
      <c r="A3934" s="7">
        <v>3932</v>
      </c>
      <c r="B3934" s="8" t="s">
        <v>2651</v>
      </c>
      <c r="C3934" s="8" t="str">
        <f>"郑鑫"</f>
        <v>郑鑫</v>
      </c>
      <c r="D3934" s="9" t="s">
        <v>2707</v>
      </c>
    </row>
    <row r="3935" customHeight="1" spans="1:4">
      <c r="A3935" s="7">
        <v>3933</v>
      </c>
      <c r="B3935" s="8" t="s">
        <v>2651</v>
      </c>
      <c r="C3935" s="8" t="str">
        <f>"王成"</f>
        <v>王成</v>
      </c>
      <c r="D3935" s="9" t="s">
        <v>2708</v>
      </c>
    </row>
    <row r="3936" customHeight="1" spans="1:4">
      <c r="A3936" s="7">
        <v>3934</v>
      </c>
      <c r="B3936" s="8" t="s">
        <v>2651</v>
      </c>
      <c r="C3936" s="8" t="str">
        <f>"吕伟"</f>
        <v>吕伟</v>
      </c>
      <c r="D3936" s="9" t="s">
        <v>2709</v>
      </c>
    </row>
    <row r="3937" customHeight="1" spans="1:4">
      <c r="A3937" s="7">
        <v>3935</v>
      </c>
      <c r="B3937" s="8" t="s">
        <v>2651</v>
      </c>
      <c r="C3937" s="8" t="str">
        <f>"王莉莎"</f>
        <v>王莉莎</v>
      </c>
      <c r="D3937" s="9" t="s">
        <v>2710</v>
      </c>
    </row>
    <row r="3938" customHeight="1" spans="1:4">
      <c r="A3938" s="7">
        <v>3936</v>
      </c>
      <c r="B3938" s="8" t="s">
        <v>2651</v>
      </c>
      <c r="C3938" s="8" t="str">
        <f>"代亚"</f>
        <v>代亚</v>
      </c>
      <c r="D3938" s="9" t="s">
        <v>2711</v>
      </c>
    </row>
    <row r="3939" customHeight="1" spans="1:4">
      <c r="A3939" s="7">
        <v>3937</v>
      </c>
      <c r="B3939" s="8" t="s">
        <v>2651</v>
      </c>
      <c r="C3939" s="8" t="str">
        <f>"张怡然"</f>
        <v>张怡然</v>
      </c>
      <c r="D3939" s="9" t="s">
        <v>2712</v>
      </c>
    </row>
    <row r="3940" customHeight="1" spans="1:4">
      <c r="A3940" s="7">
        <v>3938</v>
      </c>
      <c r="B3940" s="8" t="s">
        <v>2651</v>
      </c>
      <c r="C3940" s="8" t="str">
        <f>"王瑞"</f>
        <v>王瑞</v>
      </c>
      <c r="D3940" s="9" t="s">
        <v>2713</v>
      </c>
    </row>
    <row r="3941" customHeight="1" spans="1:4">
      <c r="A3941" s="7">
        <v>3939</v>
      </c>
      <c r="B3941" s="8" t="s">
        <v>2651</v>
      </c>
      <c r="C3941" s="8" t="str">
        <f>"张鹏飞"</f>
        <v>张鹏飞</v>
      </c>
      <c r="D3941" s="9" t="s">
        <v>2714</v>
      </c>
    </row>
    <row r="3942" customHeight="1" spans="1:4">
      <c r="A3942" s="7">
        <v>3940</v>
      </c>
      <c r="B3942" s="8" t="s">
        <v>2651</v>
      </c>
      <c r="C3942" s="8" t="str">
        <f>"张超"</f>
        <v>张超</v>
      </c>
      <c r="D3942" s="9" t="s">
        <v>2715</v>
      </c>
    </row>
    <row r="3943" customHeight="1" spans="1:4">
      <c r="A3943" s="7">
        <v>3941</v>
      </c>
      <c r="B3943" s="8" t="s">
        <v>2651</v>
      </c>
      <c r="C3943" s="8" t="str">
        <f>"符良静"</f>
        <v>符良静</v>
      </c>
      <c r="D3943" s="9" t="s">
        <v>74</v>
      </c>
    </row>
    <row r="3944" customHeight="1" spans="1:4">
      <c r="A3944" s="7">
        <v>3942</v>
      </c>
      <c r="B3944" s="8" t="s">
        <v>2651</v>
      </c>
      <c r="C3944" s="8" t="str">
        <f>"周冬梅"</f>
        <v>周冬梅</v>
      </c>
      <c r="D3944" s="9" t="s">
        <v>2716</v>
      </c>
    </row>
    <row r="3945" customHeight="1" spans="1:4">
      <c r="A3945" s="7">
        <v>3943</v>
      </c>
      <c r="B3945" s="8" t="s">
        <v>2651</v>
      </c>
      <c r="C3945" s="8" t="str">
        <f>"贾秀琪"</f>
        <v>贾秀琪</v>
      </c>
      <c r="D3945" s="9" t="s">
        <v>2717</v>
      </c>
    </row>
    <row r="3946" customHeight="1" spans="1:4">
      <c r="A3946" s="7">
        <v>3944</v>
      </c>
      <c r="B3946" s="8" t="s">
        <v>2651</v>
      </c>
      <c r="C3946" s="8" t="str">
        <f>"傅雨荷"</f>
        <v>傅雨荷</v>
      </c>
      <c r="D3946" s="9" t="s">
        <v>2718</v>
      </c>
    </row>
    <row r="3947" customHeight="1" spans="1:4">
      <c r="A3947" s="7">
        <v>3945</v>
      </c>
      <c r="B3947" s="8" t="s">
        <v>2651</v>
      </c>
      <c r="C3947" s="8" t="str">
        <f>"程阿龙"</f>
        <v>程阿龙</v>
      </c>
      <c r="D3947" s="9" t="s">
        <v>2719</v>
      </c>
    </row>
    <row r="3948" customHeight="1" spans="1:4">
      <c r="A3948" s="7">
        <v>3946</v>
      </c>
      <c r="B3948" s="8" t="s">
        <v>2651</v>
      </c>
      <c r="C3948" s="8" t="str">
        <f>"陆梦茜"</f>
        <v>陆梦茜</v>
      </c>
      <c r="D3948" s="9" t="s">
        <v>2720</v>
      </c>
    </row>
    <row r="3949" customHeight="1" spans="1:4">
      <c r="A3949" s="7">
        <v>3947</v>
      </c>
      <c r="B3949" s="8" t="s">
        <v>2651</v>
      </c>
      <c r="C3949" s="8" t="str">
        <f>"黄贤国"</f>
        <v>黄贤国</v>
      </c>
      <c r="D3949" s="9" t="s">
        <v>2721</v>
      </c>
    </row>
    <row r="3950" customHeight="1" spans="1:4">
      <c r="A3950" s="7">
        <v>3948</v>
      </c>
      <c r="B3950" s="8" t="s">
        <v>2651</v>
      </c>
      <c r="C3950" s="8" t="str">
        <f>"孙思雨"</f>
        <v>孙思雨</v>
      </c>
      <c r="D3950" s="9" t="s">
        <v>2722</v>
      </c>
    </row>
    <row r="3951" customHeight="1" spans="1:4">
      <c r="A3951" s="7">
        <v>3949</v>
      </c>
      <c r="B3951" s="8" t="s">
        <v>2651</v>
      </c>
      <c r="C3951" s="8" t="str">
        <f>"胡莹"</f>
        <v>胡莹</v>
      </c>
      <c r="D3951" s="9" t="s">
        <v>2723</v>
      </c>
    </row>
    <row r="3952" customHeight="1" spans="1:4">
      <c r="A3952" s="7">
        <v>3950</v>
      </c>
      <c r="B3952" s="8" t="s">
        <v>2651</v>
      </c>
      <c r="C3952" s="8" t="str">
        <f>"李丽琴"</f>
        <v>李丽琴</v>
      </c>
      <c r="D3952" s="9" t="s">
        <v>2724</v>
      </c>
    </row>
    <row r="3953" customHeight="1" spans="1:4">
      <c r="A3953" s="7">
        <v>3951</v>
      </c>
      <c r="B3953" s="8" t="s">
        <v>2651</v>
      </c>
      <c r="C3953" s="8" t="str">
        <f>"王井娇"</f>
        <v>王井娇</v>
      </c>
      <c r="D3953" s="9" t="s">
        <v>2725</v>
      </c>
    </row>
    <row r="3954" customHeight="1" spans="1:4">
      <c r="A3954" s="7">
        <v>3952</v>
      </c>
      <c r="B3954" s="8" t="s">
        <v>2651</v>
      </c>
      <c r="C3954" s="8" t="str">
        <f>"陈华韵"</f>
        <v>陈华韵</v>
      </c>
      <c r="D3954" s="9" t="s">
        <v>2726</v>
      </c>
    </row>
    <row r="3955" customHeight="1" spans="1:4">
      <c r="A3955" s="7">
        <v>3953</v>
      </c>
      <c r="B3955" s="8" t="s">
        <v>2651</v>
      </c>
      <c r="C3955" s="8" t="str">
        <f>"黄恋云"</f>
        <v>黄恋云</v>
      </c>
      <c r="D3955" s="9" t="s">
        <v>2727</v>
      </c>
    </row>
    <row r="3956" customHeight="1" spans="1:4">
      <c r="A3956" s="7">
        <v>3954</v>
      </c>
      <c r="B3956" s="8" t="s">
        <v>2651</v>
      </c>
      <c r="C3956" s="8" t="str">
        <f>"王文新"</f>
        <v>王文新</v>
      </c>
      <c r="D3956" s="9" t="s">
        <v>2728</v>
      </c>
    </row>
    <row r="3957" customHeight="1" spans="1:4">
      <c r="A3957" s="7">
        <v>3955</v>
      </c>
      <c r="B3957" s="8" t="s">
        <v>2651</v>
      </c>
      <c r="C3957" s="8" t="str">
        <f>"张莉"</f>
        <v>张莉</v>
      </c>
      <c r="D3957" s="9" t="s">
        <v>2729</v>
      </c>
    </row>
    <row r="3958" customHeight="1" spans="1:4">
      <c r="A3958" s="7">
        <v>3956</v>
      </c>
      <c r="B3958" s="8" t="s">
        <v>2651</v>
      </c>
      <c r="C3958" s="8" t="str">
        <f>"经林瑞"</f>
        <v>经林瑞</v>
      </c>
      <c r="D3958" s="9" t="s">
        <v>2730</v>
      </c>
    </row>
    <row r="3959" customHeight="1" spans="1:4">
      <c r="A3959" s="7">
        <v>3957</v>
      </c>
      <c r="B3959" s="8" t="s">
        <v>2651</v>
      </c>
      <c r="C3959" s="8" t="str">
        <f>"夏颖"</f>
        <v>夏颖</v>
      </c>
      <c r="D3959" s="9" t="s">
        <v>2731</v>
      </c>
    </row>
    <row r="3960" customHeight="1" spans="1:4">
      <c r="A3960" s="7">
        <v>3958</v>
      </c>
      <c r="B3960" s="8" t="s">
        <v>2651</v>
      </c>
      <c r="C3960" s="8" t="str">
        <f>"宋美葳"</f>
        <v>宋美葳</v>
      </c>
      <c r="D3960" s="9" t="s">
        <v>2732</v>
      </c>
    </row>
    <row r="3961" customHeight="1" spans="1:4">
      <c r="A3961" s="7">
        <v>3959</v>
      </c>
      <c r="B3961" s="8" t="s">
        <v>2651</v>
      </c>
      <c r="C3961" s="8" t="str">
        <f>"王静"</f>
        <v>王静</v>
      </c>
      <c r="D3961" s="9" t="s">
        <v>2733</v>
      </c>
    </row>
    <row r="3962" customHeight="1" spans="1:4">
      <c r="A3962" s="7">
        <v>3960</v>
      </c>
      <c r="B3962" s="8" t="s">
        <v>2651</v>
      </c>
      <c r="C3962" s="8" t="str">
        <f>"张国凤"</f>
        <v>张国凤</v>
      </c>
      <c r="D3962" s="9" t="s">
        <v>2734</v>
      </c>
    </row>
    <row r="3963" customHeight="1" spans="1:4">
      <c r="A3963" s="7">
        <v>3961</v>
      </c>
      <c r="B3963" s="8" t="s">
        <v>2651</v>
      </c>
      <c r="C3963" s="8" t="str">
        <f>"张晗"</f>
        <v>张晗</v>
      </c>
      <c r="D3963" s="9" t="s">
        <v>2332</v>
      </c>
    </row>
    <row r="3964" customHeight="1" spans="1:4">
      <c r="A3964" s="7">
        <v>3962</v>
      </c>
      <c r="B3964" s="8" t="s">
        <v>2651</v>
      </c>
      <c r="C3964" s="8" t="str">
        <f>"程挚"</f>
        <v>程挚</v>
      </c>
      <c r="D3964" s="9" t="s">
        <v>2735</v>
      </c>
    </row>
    <row r="3965" customHeight="1" spans="1:4">
      <c r="A3965" s="7">
        <v>3963</v>
      </c>
      <c r="B3965" s="8" t="s">
        <v>2651</v>
      </c>
      <c r="C3965" s="8" t="str">
        <f>"罗嘉晶"</f>
        <v>罗嘉晶</v>
      </c>
      <c r="D3965" s="9" t="s">
        <v>808</v>
      </c>
    </row>
    <row r="3966" customHeight="1" spans="1:4">
      <c r="A3966" s="7">
        <v>3964</v>
      </c>
      <c r="B3966" s="8" t="s">
        <v>2651</v>
      </c>
      <c r="C3966" s="8" t="str">
        <f>"孙倩"</f>
        <v>孙倩</v>
      </c>
      <c r="D3966" s="9" t="s">
        <v>2736</v>
      </c>
    </row>
    <row r="3967" customHeight="1" spans="1:4">
      <c r="A3967" s="7">
        <v>3965</v>
      </c>
      <c r="B3967" s="8" t="s">
        <v>2651</v>
      </c>
      <c r="C3967" s="8" t="str">
        <f>"马成科"</f>
        <v>马成科</v>
      </c>
      <c r="D3967" s="9" t="s">
        <v>2737</v>
      </c>
    </row>
    <row r="3968" customHeight="1" spans="1:4">
      <c r="A3968" s="7">
        <v>3966</v>
      </c>
      <c r="B3968" s="8" t="s">
        <v>2651</v>
      </c>
      <c r="C3968" s="8" t="str">
        <f>"陈静"</f>
        <v>陈静</v>
      </c>
      <c r="D3968" s="9" t="s">
        <v>77</v>
      </c>
    </row>
    <row r="3969" customHeight="1" spans="1:4">
      <c r="A3969" s="7">
        <v>3967</v>
      </c>
      <c r="B3969" s="8" t="s">
        <v>2651</v>
      </c>
      <c r="C3969" s="8" t="str">
        <f>"张冰"</f>
        <v>张冰</v>
      </c>
      <c r="D3969" s="9" t="s">
        <v>2738</v>
      </c>
    </row>
    <row r="3970" customHeight="1" spans="1:4">
      <c r="A3970" s="7">
        <v>3968</v>
      </c>
      <c r="B3970" s="8" t="s">
        <v>2651</v>
      </c>
      <c r="C3970" s="8" t="str">
        <f>"计翔"</f>
        <v>计翔</v>
      </c>
      <c r="D3970" s="9" t="s">
        <v>2739</v>
      </c>
    </row>
    <row r="3971" customHeight="1" spans="1:4">
      <c r="A3971" s="7">
        <v>3969</v>
      </c>
      <c r="B3971" s="8" t="s">
        <v>2651</v>
      </c>
      <c r="C3971" s="8" t="str">
        <f>"周姝妙"</f>
        <v>周姝妙</v>
      </c>
      <c r="D3971" s="9" t="s">
        <v>28</v>
      </c>
    </row>
    <row r="3972" customHeight="1" spans="1:4">
      <c r="A3972" s="7">
        <v>3970</v>
      </c>
      <c r="B3972" s="8" t="s">
        <v>2651</v>
      </c>
      <c r="C3972" s="8" t="str">
        <f>"周野"</f>
        <v>周野</v>
      </c>
      <c r="D3972" s="9" t="s">
        <v>2414</v>
      </c>
    </row>
    <row r="3973" customHeight="1" spans="1:4">
      <c r="A3973" s="7">
        <v>3971</v>
      </c>
      <c r="B3973" s="8" t="s">
        <v>2651</v>
      </c>
      <c r="C3973" s="8" t="str">
        <f>"黄淑美"</f>
        <v>黄淑美</v>
      </c>
      <c r="D3973" s="9" t="s">
        <v>2740</v>
      </c>
    </row>
    <row r="3974" customHeight="1" spans="1:4">
      <c r="A3974" s="7">
        <v>3972</v>
      </c>
      <c r="B3974" s="8" t="s">
        <v>2651</v>
      </c>
      <c r="C3974" s="8" t="str">
        <f>"符奇玲"</f>
        <v>符奇玲</v>
      </c>
      <c r="D3974" s="9" t="s">
        <v>2741</v>
      </c>
    </row>
    <row r="3975" customHeight="1" spans="1:4">
      <c r="A3975" s="7">
        <v>3973</v>
      </c>
      <c r="B3975" s="8" t="s">
        <v>2651</v>
      </c>
      <c r="C3975" s="8" t="str">
        <f>"符绩健"</f>
        <v>符绩健</v>
      </c>
      <c r="D3975" s="9" t="s">
        <v>2742</v>
      </c>
    </row>
    <row r="3976" customHeight="1" spans="1:4">
      <c r="A3976" s="7">
        <v>3974</v>
      </c>
      <c r="B3976" s="8" t="s">
        <v>2651</v>
      </c>
      <c r="C3976" s="8" t="str">
        <f>"胡越"</f>
        <v>胡越</v>
      </c>
      <c r="D3976" s="9" t="s">
        <v>2743</v>
      </c>
    </row>
    <row r="3977" customHeight="1" spans="1:4">
      <c r="A3977" s="7">
        <v>3975</v>
      </c>
      <c r="B3977" s="8" t="s">
        <v>2651</v>
      </c>
      <c r="C3977" s="8" t="str">
        <f>"陈珊珊"</f>
        <v>陈珊珊</v>
      </c>
      <c r="D3977" s="9" t="s">
        <v>2744</v>
      </c>
    </row>
    <row r="3978" customHeight="1" spans="1:4">
      <c r="A3978" s="7">
        <v>3976</v>
      </c>
      <c r="B3978" s="8" t="s">
        <v>2651</v>
      </c>
      <c r="C3978" s="8" t="str">
        <f>"高倩倩"</f>
        <v>高倩倩</v>
      </c>
      <c r="D3978" s="9" t="s">
        <v>2745</v>
      </c>
    </row>
    <row r="3979" customHeight="1" spans="1:4">
      <c r="A3979" s="7">
        <v>3977</v>
      </c>
      <c r="B3979" s="8" t="s">
        <v>2651</v>
      </c>
      <c r="C3979" s="8" t="str">
        <f>"孙小浛"</f>
        <v>孙小浛</v>
      </c>
      <c r="D3979" s="9" t="s">
        <v>2746</v>
      </c>
    </row>
    <row r="3980" customHeight="1" spans="1:4">
      <c r="A3980" s="7">
        <v>3978</v>
      </c>
      <c r="B3980" s="8" t="s">
        <v>2651</v>
      </c>
      <c r="C3980" s="8" t="str">
        <f>"张海文"</f>
        <v>张海文</v>
      </c>
      <c r="D3980" s="9" t="s">
        <v>2747</v>
      </c>
    </row>
    <row r="3981" customHeight="1" spans="1:4">
      <c r="A3981" s="7">
        <v>3979</v>
      </c>
      <c r="B3981" s="8" t="s">
        <v>2651</v>
      </c>
      <c r="C3981" s="8" t="str">
        <f>"董挺玉"</f>
        <v>董挺玉</v>
      </c>
      <c r="D3981" s="9" t="s">
        <v>1757</v>
      </c>
    </row>
    <row r="3982" customHeight="1" spans="1:4">
      <c r="A3982" s="7">
        <v>3980</v>
      </c>
      <c r="B3982" s="8" t="s">
        <v>2651</v>
      </c>
      <c r="C3982" s="8" t="str">
        <f>"侯美红"</f>
        <v>侯美红</v>
      </c>
      <c r="D3982" s="9" t="s">
        <v>2748</v>
      </c>
    </row>
    <row r="3983" customHeight="1" spans="1:4">
      <c r="A3983" s="7">
        <v>3981</v>
      </c>
      <c r="B3983" s="8" t="s">
        <v>2651</v>
      </c>
      <c r="C3983" s="8" t="str">
        <f>"杜谨汝"</f>
        <v>杜谨汝</v>
      </c>
      <c r="D3983" s="9" t="s">
        <v>577</v>
      </c>
    </row>
    <row r="3984" customHeight="1" spans="1:4">
      <c r="A3984" s="7">
        <v>3982</v>
      </c>
      <c r="B3984" s="8" t="s">
        <v>2651</v>
      </c>
      <c r="C3984" s="8" t="str">
        <f>"王金梅"</f>
        <v>王金梅</v>
      </c>
      <c r="D3984" s="9" t="s">
        <v>2749</v>
      </c>
    </row>
    <row r="3985" customHeight="1" spans="1:4">
      <c r="A3985" s="7">
        <v>3983</v>
      </c>
      <c r="B3985" s="8" t="s">
        <v>2651</v>
      </c>
      <c r="C3985" s="8" t="str">
        <f>"李盈"</f>
        <v>李盈</v>
      </c>
      <c r="D3985" s="9" t="s">
        <v>2750</v>
      </c>
    </row>
    <row r="3986" customHeight="1" spans="1:4">
      <c r="A3986" s="7">
        <v>3984</v>
      </c>
      <c r="B3986" s="8" t="s">
        <v>2651</v>
      </c>
      <c r="C3986" s="8" t="str">
        <f>"王青臣"</f>
        <v>王青臣</v>
      </c>
      <c r="D3986" s="9" t="s">
        <v>2751</v>
      </c>
    </row>
    <row r="3987" customHeight="1" spans="1:4">
      <c r="A3987" s="7">
        <v>3985</v>
      </c>
      <c r="B3987" s="8" t="s">
        <v>2651</v>
      </c>
      <c r="C3987" s="8" t="str">
        <f>"刘冰"</f>
        <v>刘冰</v>
      </c>
      <c r="D3987" s="9" t="s">
        <v>1711</v>
      </c>
    </row>
    <row r="3988" customHeight="1" spans="1:4">
      <c r="A3988" s="7">
        <v>3986</v>
      </c>
      <c r="B3988" s="8" t="s">
        <v>2651</v>
      </c>
      <c r="C3988" s="8" t="str">
        <f>"陈婷婷"</f>
        <v>陈婷婷</v>
      </c>
      <c r="D3988" s="9" t="s">
        <v>2752</v>
      </c>
    </row>
    <row r="3989" customHeight="1" spans="1:4">
      <c r="A3989" s="7">
        <v>3987</v>
      </c>
      <c r="B3989" s="8" t="s">
        <v>2651</v>
      </c>
      <c r="C3989" s="8" t="str">
        <f>"李嘉玲"</f>
        <v>李嘉玲</v>
      </c>
      <c r="D3989" s="9" t="s">
        <v>1514</v>
      </c>
    </row>
    <row r="3990" customHeight="1" spans="1:4">
      <c r="A3990" s="7">
        <v>3988</v>
      </c>
      <c r="B3990" s="8" t="s">
        <v>2651</v>
      </c>
      <c r="C3990" s="8" t="str">
        <f>"韩庚育"</f>
        <v>韩庚育</v>
      </c>
      <c r="D3990" s="9" t="s">
        <v>2753</v>
      </c>
    </row>
    <row r="3991" customHeight="1" spans="1:4">
      <c r="A3991" s="7">
        <v>3989</v>
      </c>
      <c r="B3991" s="8" t="s">
        <v>2651</v>
      </c>
      <c r="C3991" s="8" t="str">
        <f>"赵桂盛"</f>
        <v>赵桂盛</v>
      </c>
      <c r="D3991" s="9" t="s">
        <v>2754</v>
      </c>
    </row>
    <row r="3992" customHeight="1" spans="1:4">
      <c r="A3992" s="7">
        <v>3990</v>
      </c>
      <c r="B3992" s="8" t="s">
        <v>2651</v>
      </c>
      <c r="C3992" s="8" t="str">
        <f>"张圆圆"</f>
        <v>张圆圆</v>
      </c>
      <c r="D3992" s="9" t="s">
        <v>2755</v>
      </c>
    </row>
    <row r="3993" customHeight="1" spans="1:4">
      <c r="A3993" s="7">
        <v>3991</v>
      </c>
      <c r="B3993" s="8" t="s">
        <v>2651</v>
      </c>
      <c r="C3993" s="8" t="str">
        <f>"田娅萍"</f>
        <v>田娅萍</v>
      </c>
      <c r="D3993" s="9" t="s">
        <v>2756</v>
      </c>
    </row>
    <row r="3994" customHeight="1" spans="1:4">
      <c r="A3994" s="7">
        <v>3992</v>
      </c>
      <c r="B3994" s="8" t="s">
        <v>2651</v>
      </c>
      <c r="C3994" s="8" t="str">
        <f>"吴倩娇"</f>
        <v>吴倩娇</v>
      </c>
      <c r="D3994" s="9" t="s">
        <v>307</v>
      </c>
    </row>
    <row r="3995" customHeight="1" spans="1:4">
      <c r="A3995" s="7">
        <v>3993</v>
      </c>
      <c r="B3995" s="8" t="s">
        <v>2651</v>
      </c>
      <c r="C3995" s="8" t="str">
        <f>"吕楠楠"</f>
        <v>吕楠楠</v>
      </c>
      <c r="D3995" s="9" t="s">
        <v>2757</v>
      </c>
    </row>
    <row r="3996" customHeight="1" spans="1:4">
      <c r="A3996" s="7">
        <v>3994</v>
      </c>
      <c r="B3996" s="8" t="s">
        <v>2651</v>
      </c>
      <c r="C3996" s="8" t="str">
        <f>"王堂汝"</f>
        <v>王堂汝</v>
      </c>
      <c r="D3996" s="9" t="s">
        <v>559</v>
      </c>
    </row>
    <row r="3997" customHeight="1" spans="1:4">
      <c r="A3997" s="7">
        <v>3995</v>
      </c>
      <c r="B3997" s="8" t="s">
        <v>2651</v>
      </c>
      <c r="C3997" s="8" t="str">
        <f>"高艺伟"</f>
        <v>高艺伟</v>
      </c>
      <c r="D3997" s="9" t="s">
        <v>2758</v>
      </c>
    </row>
    <row r="3998" customHeight="1" spans="1:4">
      <c r="A3998" s="7">
        <v>3996</v>
      </c>
      <c r="B3998" s="8" t="s">
        <v>2651</v>
      </c>
      <c r="C3998" s="8" t="str">
        <f>"孟祥玉"</f>
        <v>孟祥玉</v>
      </c>
      <c r="D3998" s="9" t="s">
        <v>650</v>
      </c>
    </row>
    <row r="3999" customHeight="1" spans="1:4">
      <c r="A3999" s="7">
        <v>3997</v>
      </c>
      <c r="B3999" s="8" t="s">
        <v>2651</v>
      </c>
      <c r="C3999" s="8" t="str">
        <f>"徐鑫"</f>
        <v>徐鑫</v>
      </c>
      <c r="D3999" s="9" t="s">
        <v>2759</v>
      </c>
    </row>
    <row r="4000" customHeight="1" spans="1:4">
      <c r="A4000" s="7">
        <v>3998</v>
      </c>
      <c r="B4000" s="8" t="s">
        <v>2651</v>
      </c>
      <c r="C4000" s="8" t="str">
        <f>"韩爽"</f>
        <v>韩爽</v>
      </c>
      <c r="D4000" s="9" t="s">
        <v>2760</v>
      </c>
    </row>
    <row r="4001" customHeight="1" spans="1:4">
      <c r="A4001" s="7">
        <v>3999</v>
      </c>
      <c r="B4001" s="8" t="s">
        <v>2651</v>
      </c>
      <c r="C4001" s="8" t="str">
        <f>"王欣"</f>
        <v>王欣</v>
      </c>
      <c r="D4001" s="9" t="s">
        <v>2761</v>
      </c>
    </row>
    <row r="4002" customHeight="1" spans="1:4">
      <c r="A4002" s="7">
        <v>4000</v>
      </c>
      <c r="B4002" s="8" t="s">
        <v>2651</v>
      </c>
      <c r="C4002" s="8" t="str">
        <f>"张慧芳"</f>
        <v>张慧芳</v>
      </c>
      <c r="D4002" s="9" t="s">
        <v>2762</v>
      </c>
    </row>
    <row r="4003" customHeight="1" spans="1:4">
      <c r="A4003" s="7">
        <v>4001</v>
      </c>
      <c r="B4003" s="8" t="s">
        <v>2651</v>
      </c>
      <c r="C4003" s="8" t="str">
        <f>"禚鑫璐"</f>
        <v>禚鑫璐</v>
      </c>
      <c r="D4003" s="9" t="s">
        <v>2763</v>
      </c>
    </row>
    <row r="4004" customHeight="1" spans="1:4">
      <c r="A4004" s="7">
        <v>4002</v>
      </c>
      <c r="B4004" s="8" t="s">
        <v>2651</v>
      </c>
      <c r="C4004" s="8" t="str">
        <f>"黄美佳"</f>
        <v>黄美佳</v>
      </c>
      <c r="D4004" s="9" t="s">
        <v>2764</v>
      </c>
    </row>
    <row r="4005" customHeight="1" spans="1:4">
      <c r="A4005" s="7">
        <v>4003</v>
      </c>
      <c r="B4005" s="8" t="s">
        <v>2651</v>
      </c>
      <c r="C4005" s="8" t="str">
        <f>"杨洋"</f>
        <v>杨洋</v>
      </c>
      <c r="D4005" s="9" t="s">
        <v>2765</v>
      </c>
    </row>
    <row r="4006" customHeight="1" spans="1:4">
      <c r="A4006" s="7">
        <v>4004</v>
      </c>
      <c r="B4006" s="8" t="s">
        <v>2651</v>
      </c>
      <c r="C4006" s="8" t="str">
        <f>"马建军"</f>
        <v>马建军</v>
      </c>
      <c r="D4006" s="9" t="s">
        <v>2766</v>
      </c>
    </row>
    <row r="4007" customHeight="1" spans="1:4">
      <c r="A4007" s="7">
        <v>4005</v>
      </c>
      <c r="B4007" s="8" t="s">
        <v>2651</v>
      </c>
      <c r="C4007" s="8" t="str">
        <f>"符爱妃"</f>
        <v>符爱妃</v>
      </c>
      <c r="D4007" s="9" t="s">
        <v>395</v>
      </c>
    </row>
    <row r="4008" customHeight="1" spans="1:4">
      <c r="A4008" s="7">
        <v>4006</v>
      </c>
      <c r="B4008" s="8" t="s">
        <v>2651</v>
      </c>
      <c r="C4008" s="8" t="str">
        <f>"谢晓璐"</f>
        <v>谢晓璐</v>
      </c>
      <c r="D4008" s="9" t="s">
        <v>2767</v>
      </c>
    </row>
    <row r="4009" customHeight="1" spans="1:4">
      <c r="A4009" s="7">
        <v>4007</v>
      </c>
      <c r="B4009" s="8" t="s">
        <v>2651</v>
      </c>
      <c r="C4009" s="8" t="str">
        <f>"龚梦晴"</f>
        <v>龚梦晴</v>
      </c>
      <c r="D4009" s="9" t="s">
        <v>2768</v>
      </c>
    </row>
    <row r="4010" customHeight="1" spans="1:4">
      <c r="A4010" s="7">
        <v>4008</v>
      </c>
      <c r="B4010" s="8" t="s">
        <v>2651</v>
      </c>
      <c r="C4010" s="8" t="str">
        <f>"李鑫"</f>
        <v>李鑫</v>
      </c>
      <c r="D4010" s="9" t="s">
        <v>2769</v>
      </c>
    </row>
    <row r="4011" customHeight="1" spans="1:4">
      <c r="A4011" s="7">
        <v>4009</v>
      </c>
      <c r="B4011" s="8" t="s">
        <v>2651</v>
      </c>
      <c r="C4011" s="8" t="str">
        <f>"李雪梅"</f>
        <v>李雪梅</v>
      </c>
      <c r="D4011" s="9" t="s">
        <v>2770</v>
      </c>
    </row>
    <row r="4012" customHeight="1" spans="1:4">
      <c r="A4012" s="7">
        <v>4010</v>
      </c>
      <c r="B4012" s="8" t="s">
        <v>2651</v>
      </c>
      <c r="C4012" s="8" t="str">
        <f>"陈妙玲"</f>
        <v>陈妙玲</v>
      </c>
      <c r="D4012" s="9" t="s">
        <v>2771</v>
      </c>
    </row>
    <row r="4013" customHeight="1" spans="1:4">
      <c r="A4013" s="7">
        <v>4011</v>
      </c>
      <c r="B4013" s="8" t="s">
        <v>2651</v>
      </c>
      <c r="C4013" s="8" t="str">
        <f>"常润田"</f>
        <v>常润田</v>
      </c>
      <c r="D4013" s="9" t="s">
        <v>2772</v>
      </c>
    </row>
    <row r="4014" customHeight="1" spans="1:4">
      <c r="A4014" s="7">
        <v>4012</v>
      </c>
      <c r="B4014" s="8" t="s">
        <v>2651</v>
      </c>
      <c r="C4014" s="8" t="str">
        <f>"张卉"</f>
        <v>张卉</v>
      </c>
      <c r="D4014" s="9" t="s">
        <v>2773</v>
      </c>
    </row>
    <row r="4015" customHeight="1" spans="1:4">
      <c r="A4015" s="7">
        <v>4013</v>
      </c>
      <c r="B4015" s="8" t="s">
        <v>2651</v>
      </c>
      <c r="C4015" s="8" t="str">
        <f>"祁棋"</f>
        <v>祁棋</v>
      </c>
      <c r="D4015" s="9" t="s">
        <v>2774</v>
      </c>
    </row>
    <row r="4016" customHeight="1" spans="1:4">
      <c r="A4016" s="7">
        <v>4014</v>
      </c>
      <c r="B4016" s="8" t="s">
        <v>2651</v>
      </c>
      <c r="C4016" s="8" t="str">
        <f>"吴羡姬"</f>
        <v>吴羡姬</v>
      </c>
      <c r="D4016" s="9" t="s">
        <v>60</v>
      </c>
    </row>
    <row r="4017" customHeight="1" spans="1:4">
      <c r="A4017" s="7">
        <v>4015</v>
      </c>
      <c r="B4017" s="8" t="s">
        <v>2651</v>
      </c>
      <c r="C4017" s="8" t="str">
        <f>"王月男"</f>
        <v>王月男</v>
      </c>
      <c r="D4017" s="9" t="s">
        <v>2775</v>
      </c>
    </row>
    <row r="4018" customHeight="1" spans="1:4">
      <c r="A4018" s="7">
        <v>4016</v>
      </c>
      <c r="B4018" s="8" t="s">
        <v>2651</v>
      </c>
      <c r="C4018" s="8" t="str">
        <f>"冯璐"</f>
        <v>冯璐</v>
      </c>
      <c r="D4018" s="9" t="s">
        <v>1361</v>
      </c>
    </row>
    <row r="4019" customHeight="1" spans="1:4">
      <c r="A4019" s="7">
        <v>4017</v>
      </c>
      <c r="B4019" s="8" t="s">
        <v>2651</v>
      </c>
      <c r="C4019" s="8" t="str">
        <f>"严上惠"</f>
        <v>严上惠</v>
      </c>
      <c r="D4019" s="9" t="s">
        <v>2776</v>
      </c>
    </row>
    <row r="4020" customHeight="1" spans="1:4">
      <c r="A4020" s="7">
        <v>4018</v>
      </c>
      <c r="B4020" s="8" t="s">
        <v>2651</v>
      </c>
      <c r="C4020" s="8" t="str">
        <f>"张思睿"</f>
        <v>张思睿</v>
      </c>
      <c r="D4020" s="9" t="s">
        <v>2406</v>
      </c>
    </row>
    <row r="4021" customHeight="1" spans="1:4">
      <c r="A4021" s="7">
        <v>4019</v>
      </c>
      <c r="B4021" s="8" t="s">
        <v>2651</v>
      </c>
      <c r="C4021" s="8" t="str">
        <f>"龚淼"</f>
        <v>龚淼</v>
      </c>
      <c r="D4021" s="9" t="s">
        <v>2777</v>
      </c>
    </row>
    <row r="4022" customHeight="1" spans="1:4">
      <c r="A4022" s="7">
        <v>4020</v>
      </c>
      <c r="B4022" s="8" t="s">
        <v>2651</v>
      </c>
      <c r="C4022" s="8" t="str">
        <f>"杨慧妍"</f>
        <v>杨慧妍</v>
      </c>
      <c r="D4022" s="9" t="s">
        <v>99</v>
      </c>
    </row>
    <row r="4023" customHeight="1" spans="1:4">
      <c r="A4023" s="7">
        <v>4021</v>
      </c>
      <c r="B4023" s="8" t="s">
        <v>2651</v>
      </c>
      <c r="C4023" s="8" t="str">
        <f>"曹馥琛"</f>
        <v>曹馥琛</v>
      </c>
      <c r="D4023" s="9" t="s">
        <v>2778</v>
      </c>
    </row>
    <row r="4024" customHeight="1" spans="1:4">
      <c r="A4024" s="7">
        <v>4022</v>
      </c>
      <c r="B4024" s="8" t="s">
        <v>2651</v>
      </c>
      <c r="C4024" s="8" t="str">
        <f>"黄妙凤"</f>
        <v>黄妙凤</v>
      </c>
      <c r="D4024" s="9" t="s">
        <v>2779</v>
      </c>
    </row>
    <row r="4025" customHeight="1" spans="1:4">
      <c r="A4025" s="7">
        <v>4023</v>
      </c>
      <c r="B4025" s="8" t="s">
        <v>2651</v>
      </c>
      <c r="C4025" s="8" t="str">
        <f>"周悦玥"</f>
        <v>周悦玥</v>
      </c>
      <c r="D4025" s="9" t="s">
        <v>2780</v>
      </c>
    </row>
    <row r="4026" customHeight="1" spans="1:4">
      <c r="A4026" s="7">
        <v>4024</v>
      </c>
      <c r="B4026" s="8" t="s">
        <v>2651</v>
      </c>
      <c r="C4026" s="8" t="str">
        <f>"卓苗苗"</f>
        <v>卓苗苗</v>
      </c>
      <c r="D4026" s="9" t="s">
        <v>54</v>
      </c>
    </row>
    <row r="4027" customHeight="1" spans="1:4">
      <c r="A4027" s="7">
        <v>4025</v>
      </c>
      <c r="B4027" s="8" t="s">
        <v>2651</v>
      </c>
      <c r="C4027" s="8" t="str">
        <f>"张琦"</f>
        <v>张琦</v>
      </c>
      <c r="D4027" s="9" t="s">
        <v>2244</v>
      </c>
    </row>
    <row r="4028" customHeight="1" spans="1:4">
      <c r="A4028" s="7">
        <v>4026</v>
      </c>
      <c r="B4028" s="8" t="s">
        <v>2651</v>
      </c>
      <c r="C4028" s="8" t="str">
        <f>"钟小利"</f>
        <v>钟小利</v>
      </c>
      <c r="D4028" s="9" t="s">
        <v>2781</v>
      </c>
    </row>
    <row r="4029" customHeight="1" spans="1:4">
      <c r="A4029" s="7">
        <v>4027</v>
      </c>
      <c r="B4029" s="8" t="s">
        <v>2651</v>
      </c>
      <c r="C4029" s="8" t="str">
        <f>"黄平"</f>
        <v>黄平</v>
      </c>
      <c r="D4029" s="9" t="s">
        <v>473</v>
      </c>
    </row>
    <row r="4030" customHeight="1" spans="1:4">
      <c r="A4030" s="7">
        <v>4028</v>
      </c>
      <c r="B4030" s="8" t="s">
        <v>2651</v>
      </c>
      <c r="C4030" s="8" t="str">
        <f>"廖国懿"</f>
        <v>廖国懿</v>
      </c>
      <c r="D4030" s="9" t="s">
        <v>2782</v>
      </c>
    </row>
    <row r="4031" customHeight="1" spans="1:4">
      <c r="A4031" s="7">
        <v>4029</v>
      </c>
      <c r="B4031" s="8" t="s">
        <v>2651</v>
      </c>
      <c r="C4031" s="8" t="str">
        <f>"徐超"</f>
        <v>徐超</v>
      </c>
      <c r="D4031" s="9" t="s">
        <v>2783</v>
      </c>
    </row>
    <row r="4032" customHeight="1" spans="1:4">
      <c r="A4032" s="7">
        <v>4030</v>
      </c>
      <c r="B4032" s="8" t="s">
        <v>2651</v>
      </c>
      <c r="C4032" s="8" t="str">
        <f>"李倩"</f>
        <v>李倩</v>
      </c>
      <c r="D4032" s="9" t="s">
        <v>2784</v>
      </c>
    </row>
    <row r="4033" customHeight="1" spans="1:4">
      <c r="A4033" s="7">
        <v>4031</v>
      </c>
      <c r="B4033" s="8" t="s">
        <v>2651</v>
      </c>
      <c r="C4033" s="8" t="str">
        <f>"赵丽娜"</f>
        <v>赵丽娜</v>
      </c>
      <c r="D4033" s="9" t="s">
        <v>2785</v>
      </c>
    </row>
    <row r="4034" customHeight="1" spans="1:4">
      <c r="A4034" s="7">
        <v>4032</v>
      </c>
      <c r="B4034" s="8" t="s">
        <v>2651</v>
      </c>
      <c r="C4034" s="8" t="str">
        <f>"麦浪江"</f>
        <v>麦浪江</v>
      </c>
      <c r="D4034" s="9" t="s">
        <v>2786</v>
      </c>
    </row>
    <row r="4035" customHeight="1" spans="1:4">
      <c r="A4035" s="7">
        <v>4033</v>
      </c>
      <c r="B4035" s="8" t="s">
        <v>2787</v>
      </c>
      <c r="C4035" s="8" t="str">
        <f>"叶洪皓"</f>
        <v>叶洪皓</v>
      </c>
      <c r="D4035" s="9" t="s">
        <v>2788</v>
      </c>
    </row>
    <row r="4036" customHeight="1" spans="1:4">
      <c r="A4036" s="7">
        <v>4034</v>
      </c>
      <c r="B4036" s="8" t="s">
        <v>2787</v>
      </c>
      <c r="C4036" s="8" t="str">
        <f>"吴佳忆"</f>
        <v>吴佳忆</v>
      </c>
      <c r="D4036" s="9" t="s">
        <v>2789</v>
      </c>
    </row>
    <row r="4037" customHeight="1" spans="1:4">
      <c r="A4037" s="7">
        <v>4035</v>
      </c>
      <c r="B4037" s="8" t="s">
        <v>2787</v>
      </c>
      <c r="C4037" s="8" t="str">
        <f>"张火兰"</f>
        <v>张火兰</v>
      </c>
      <c r="D4037" s="9" t="s">
        <v>724</v>
      </c>
    </row>
    <row r="4038" customHeight="1" spans="1:4">
      <c r="A4038" s="7">
        <v>4036</v>
      </c>
      <c r="B4038" s="8" t="s">
        <v>2787</v>
      </c>
      <c r="C4038" s="8" t="str">
        <f>"蒲莉"</f>
        <v>蒲莉</v>
      </c>
      <c r="D4038" s="9" t="s">
        <v>1332</v>
      </c>
    </row>
    <row r="4039" customHeight="1" spans="1:4">
      <c r="A4039" s="7">
        <v>4037</v>
      </c>
      <c r="B4039" s="8" t="s">
        <v>2787</v>
      </c>
      <c r="C4039" s="8" t="str">
        <f>"黄海妹"</f>
        <v>黄海妹</v>
      </c>
      <c r="D4039" s="9" t="s">
        <v>83</v>
      </c>
    </row>
    <row r="4040" customHeight="1" spans="1:4">
      <c r="A4040" s="7">
        <v>4038</v>
      </c>
      <c r="B4040" s="8" t="s">
        <v>2787</v>
      </c>
      <c r="C4040" s="8" t="str">
        <f>"符式团"</f>
        <v>符式团</v>
      </c>
      <c r="D4040" s="9" t="s">
        <v>2790</v>
      </c>
    </row>
    <row r="4041" customHeight="1" spans="1:4">
      <c r="A4041" s="7">
        <v>4039</v>
      </c>
      <c r="B4041" s="8" t="s">
        <v>2787</v>
      </c>
      <c r="C4041" s="8" t="str">
        <f>"陆雅菊"</f>
        <v>陆雅菊</v>
      </c>
      <c r="D4041" s="9" t="s">
        <v>2791</v>
      </c>
    </row>
    <row r="4042" customHeight="1" spans="1:4">
      <c r="A4042" s="7">
        <v>4040</v>
      </c>
      <c r="B4042" s="8" t="s">
        <v>2787</v>
      </c>
      <c r="C4042" s="8" t="str">
        <f>"朱建丽"</f>
        <v>朱建丽</v>
      </c>
      <c r="D4042" s="9" t="s">
        <v>2792</v>
      </c>
    </row>
    <row r="4043" customHeight="1" spans="1:4">
      <c r="A4043" s="7">
        <v>4041</v>
      </c>
      <c r="B4043" s="8" t="s">
        <v>2787</v>
      </c>
      <c r="C4043" s="8" t="str">
        <f>"王艺燕"</f>
        <v>王艺燕</v>
      </c>
      <c r="D4043" s="9" t="s">
        <v>69</v>
      </c>
    </row>
    <row r="4044" customHeight="1" spans="1:4">
      <c r="A4044" s="7">
        <v>4042</v>
      </c>
      <c r="B4044" s="8" t="s">
        <v>2787</v>
      </c>
      <c r="C4044" s="8" t="str">
        <f>"吴春玲"</f>
        <v>吴春玲</v>
      </c>
      <c r="D4044" s="9" t="s">
        <v>992</v>
      </c>
    </row>
    <row r="4045" customHeight="1" spans="1:4">
      <c r="A4045" s="7">
        <v>4043</v>
      </c>
      <c r="B4045" s="8" t="s">
        <v>2787</v>
      </c>
      <c r="C4045" s="8" t="str">
        <f>"杨琳"</f>
        <v>杨琳</v>
      </c>
      <c r="D4045" s="9" t="s">
        <v>2793</v>
      </c>
    </row>
    <row r="4046" customHeight="1" spans="1:4">
      <c r="A4046" s="7">
        <v>4044</v>
      </c>
      <c r="B4046" s="8" t="s">
        <v>2787</v>
      </c>
      <c r="C4046" s="8" t="str">
        <f>"王永玉"</f>
        <v>王永玉</v>
      </c>
      <c r="D4046" s="9" t="s">
        <v>2794</v>
      </c>
    </row>
    <row r="4047" customHeight="1" spans="1:4">
      <c r="A4047" s="7">
        <v>4045</v>
      </c>
      <c r="B4047" s="8" t="s">
        <v>2787</v>
      </c>
      <c r="C4047" s="8" t="str">
        <f>"徐贵佳"</f>
        <v>徐贵佳</v>
      </c>
      <c r="D4047" s="9" t="s">
        <v>2795</v>
      </c>
    </row>
    <row r="4048" customHeight="1" spans="1:4">
      <c r="A4048" s="7">
        <v>4046</v>
      </c>
      <c r="B4048" s="8" t="s">
        <v>2787</v>
      </c>
      <c r="C4048" s="8" t="str">
        <f>"董珍珍"</f>
        <v>董珍珍</v>
      </c>
      <c r="D4048" s="9" t="s">
        <v>1366</v>
      </c>
    </row>
    <row r="4049" customHeight="1" spans="1:4">
      <c r="A4049" s="7">
        <v>4047</v>
      </c>
      <c r="B4049" s="8" t="s">
        <v>2787</v>
      </c>
      <c r="C4049" s="8" t="str">
        <f>"陈菊"</f>
        <v>陈菊</v>
      </c>
      <c r="D4049" s="9" t="s">
        <v>789</v>
      </c>
    </row>
    <row r="4050" customHeight="1" spans="1:4">
      <c r="A4050" s="7">
        <v>4048</v>
      </c>
      <c r="B4050" s="8" t="s">
        <v>2787</v>
      </c>
      <c r="C4050" s="8" t="str">
        <f>"王艳可"</f>
        <v>王艳可</v>
      </c>
      <c r="D4050" s="9" t="s">
        <v>2796</v>
      </c>
    </row>
    <row r="4051" customHeight="1" spans="1:4">
      <c r="A4051" s="7">
        <v>4049</v>
      </c>
      <c r="B4051" s="8" t="s">
        <v>2787</v>
      </c>
      <c r="C4051" s="8" t="str">
        <f>"文丽瑶"</f>
        <v>文丽瑶</v>
      </c>
      <c r="D4051" s="9" t="s">
        <v>2797</v>
      </c>
    </row>
    <row r="4052" customHeight="1" spans="1:4">
      <c r="A4052" s="7">
        <v>4050</v>
      </c>
      <c r="B4052" s="8" t="s">
        <v>2787</v>
      </c>
      <c r="C4052" s="8" t="str">
        <f>"杨雪"</f>
        <v>杨雪</v>
      </c>
      <c r="D4052" s="9" t="s">
        <v>1007</v>
      </c>
    </row>
    <row r="4053" customHeight="1" spans="1:4">
      <c r="A4053" s="7">
        <v>4051</v>
      </c>
      <c r="B4053" s="8" t="s">
        <v>2787</v>
      </c>
      <c r="C4053" s="8" t="str">
        <f>"邓晓倩"</f>
        <v>邓晓倩</v>
      </c>
      <c r="D4053" s="9" t="s">
        <v>332</v>
      </c>
    </row>
    <row r="4054" customHeight="1" spans="1:4">
      <c r="A4054" s="7">
        <v>4052</v>
      </c>
      <c r="B4054" s="8" t="s">
        <v>2787</v>
      </c>
      <c r="C4054" s="8" t="str">
        <f>"彭寿凤"</f>
        <v>彭寿凤</v>
      </c>
      <c r="D4054" s="9" t="s">
        <v>2798</v>
      </c>
    </row>
    <row r="4055" customHeight="1" spans="1:4">
      <c r="A4055" s="7">
        <v>4053</v>
      </c>
      <c r="B4055" s="8" t="s">
        <v>2787</v>
      </c>
      <c r="C4055" s="8" t="str">
        <f>"李皜真"</f>
        <v>李皜真</v>
      </c>
      <c r="D4055" s="9" t="s">
        <v>2799</v>
      </c>
    </row>
    <row r="4056" customHeight="1" spans="1:4">
      <c r="A4056" s="7">
        <v>4054</v>
      </c>
      <c r="B4056" s="8" t="s">
        <v>2787</v>
      </c>
      <c r="C4056" s="8" t="str">
        <f>"陈玉珍"</f>
        <v>陈玉珍</v>
      </c>
      <c r="D4056" s="9" t="s">
        <v>1859</v>
      </c>
    </row>
    <row r="4057" customHeight="1" spans="1:4">
      <c r="A4057" s="7">
        <v>4055</v>
      </c>
      <c r="B4057" s="8" t="s">
        <v>2787</v>
      </c>
      <c r="C4057" s="8" t="str">
        <f>"陈春花"</f>
        <v>陈春花</v>
      </c>
      <c r="D4057" s="9" t="s">
        <v>2800</v>
      </c>
    </row>
    <row r="4058" customHeight="1" spans="1:4">
      <c r="A4058" s="7">
        <v>4056</v>
      </c>
      <c r="B4058" s="8" t="s">
        <v>2787</v>
      </c>
      <c r="C4058" s="8" t="str">
        <f>"林先天"</f>
        <v>林先天</v>
      </c>
      <c r="D4058" s="9" t="s">
        <v>2801</v>
      </c>
    </row>
    <row r="4059" customHeight="1" spans="1:4">
      <c r="A4059" s="7">
        <v>4057</v>
      </c>
      <c r="B4059" s="8" t="s">
        <v>2787</v>
      </c>
      <c r="C4059" s="8" t="str">
        <f>"郭秀丹"</f>
        <v>郭秀丹</v>
      </c>
      <c r="D4059" s="9" t="s">
        <v>1694</v>
      </c>
    </row>
    <row r="4060" customHeight="1" spans="1:4">
      <c r="A4060" s="7">
        <v>4058</v>
      </c>
      <c r="B4060" s="8" t="s">
        <v>2787</v>
      </c>
      <c r="C4060" s="8" t="str">
        <f>"陈秋谷"</f>
        <v>陈秋谷</v>
      </c>
      <c r="D4060" s="9" t="s">
        <v>1375</v>
      </c>
    </row>
    <row r="4061" customHeight="1" spans="1:4">
      <c r="A4061" s="7">
        <v>4059</v>
      </c>
      <c r="B4061" s="8" t="s">
        <v>2787</v>
      </c>
      <c r="C4061" s="8" t="str">
        <f>"黎俊贞"</f>
        <v>黎俊贞</v>
      </c>
      <c r="D4061" s="9" t="s">
        <v>2802</v>
      </c>
    </row>
    <row r="4062" customHeight="1" spans="1:4">
      <c r="A4062" s="7">
        <v>4060</v>
      </c>
      <c r="B4062" s="8" t="s">
        <v>2787</v>
      </c>
      <c r="C4062" s="8" t="str">
        <f>"林慧"</f>
        <v>林慧</v>
      </c>
      <c r="D4062" s="9" t="s">
        <v>332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D1"/>
  </mergeCells>
  <pageMargins left="0.826388888888889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咖啡</cp:lastModifiedBy>
  <dcterms:created xsi:type="dcterms:W3CDTF">2019-06-04T10:04:00Z</dcterms:created>
  <dcterms:modified xsi:type="dcterms:W3CDTF">2020-04-17T09:57:31Z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